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985" windowHeight="9270" activeTab="0"/>
  </bookViews>
  <sheets>
    <sheet name="収支計算" sheetId="1" r:id="rId1"/>
  </sheets>
  <definedNames>
    <definedName name="_xlnm.Print_Area" localSheetId="0">'収支計算'!$A$1:$AK$38</definedName>
  </definedNames>
  <calcPr fullCalcOnLoad="1"/>
</workbook>
</file>

<file path=xl/comments1.xml><?xml version="1.0" encoding="utf-8"?>
<comments xmlns="http://schemas.openxmlformats.org/spreadsheetml/2006/main">
  <authors>
    <author>ｊｊ</author>
  </authors>
  <commentList>
    <comment ref="B6" authorId="0">
      <text>
        <r>
          <rPr>
            <b/>
            <sz val="9"/>
            <rFont val="ＭＳ Ｐゴシック"/>
            <family val="3"/>
          </rPr>
          <t>路線価の数字の１／１０を入力。単位（万円/ｍ</t>
        </r>
        <r>
          <rPr>
            <b/>
            <vertAlign val="superscript"/>
            <sz val="9"/>
            <rFont val="ＭＳ Ｐゴシック"/>
            <family val="3"/>
          </rPr>
          <t>２</t>
        </r>
        <r>
          <rPr>
            <b/>
            <sz val="9"/>
            <rFont val="ＭＳ Ｐゴシック"/>
            <family val="3"/>
          </rPr>
          <t>）</t>
        </r>
      </text>
    </comment>
    <comment ref="B7" authorId="0">
      <text>
        <r>
          <rPr>
            <b/>
            <sz val="9"/>
            <rFont val="ＭＳ Ｐゴシック"/>
            <family val="3"/>
          </rPr>
          <t>敷地の平米数を入力すると自動的に坪数が計算されます</t>
        </r>
      </text>
    </comment>
    <comment ref="E2" authorId="0">
      <text>
        <r>
          <rPr>
            <b/>
            <sz val="9"/>
            <rFont val="ＭＳ Ｐゴシック"/>
            <family val="3"/>
          </rPr>
          <t>本体＋諸経費から借入金額を引いた金額が自動的に入力されます。
入力しないでください。</t>
        </r>
      </text>
    </comment>
    <comment ref="E4" authorId="0">
      <text>
        <r>
          <rPr>
            <b/>
            <sz val="9"/>
            <rFont val="ＭＳ Ｐゴシック"/>
            <family val="3"/>
          </rPr>
          <t xml:space="preserve">金利を入力します。
借入方法は元利均等のみ対応しています。
</t>
        </r>
      </text>
    </comment>
    <comment ref="E5" authorId="0">
      <text>
        <r>
          <rPr>
            <b/>
            <sz val="9"/>
            <rFont val="ＭＳ Ｐゴシック"/>
            <family val="3"/>
          </rPr>
          <t>借入年数を入力します</t>
        </r>
      </text>
    </comment>
    <comment ref="B5" authorId="0">
      <text>
        <r>
          <rPr>
            <b/>
            <sz val="9"/>
            <rFont val="ＭＳ Ｐゴシック"/>
            <family val="3"/>
          </rPr>
          <t>路線価を入力します。メモ代わりです。単位（千円/ｍ</t>
        </r>
        <r>
          <rPr>
            <b/>
            <vertAlign val="superscript"/>
            <sz val="9"/>
            <rFont val="ＭＳ Ｐゴシック"/>
            <family val="3"/>
          </rPr>
          <t>２</t>
        </r>
        <r>
          <rPr>
            <b/>
            <sz val="9"/>
            <rFont val="ＭＳ Ｐゴシック"/>
            <family val="3"/>
          </rPr>
          <t>）
（計算には使用しません）</t>
        </r>
      </text>
    </comment>
    <comment ref="B8" authorId="0">
      <text>
        <r>
          <rPr>
            <b/>
            <sz val="9"/>
            <rFont val="ＭＳ Ｐゴシック"/>
            <family val="3"/>
          </rPr>
          <t>自動計算されます。
入力しないでください。</t>
        </r>
      </text>
    </comment>
    <comment ref="B9" authorId="0">
      <text>
        <r>
          <rPr>
            <b/>
            <sz val="9"/>
            <rFont val="ＭＳ Ｐゴシック"/>
            <family val="3"/>
          </rPr>
          <t>自動計算されます。
入力しないでください。
再建築不可、私道などの悪条件がなければ、厳しい金融機関でもこの金額の６割程度の融資は、受けられると考えられます。</t>
        </r>
      </text>
    </comment>
    <comment ref="E6" authorId="0">
      <text>
        <r>
          <rPr>
            <b/>
            <sz val="9"/>
            <rFont val="ＭＳ Ｐゴシック"/>
            <family val="3"/>
          </rPr>
          <t>自動計算されます。
入力しないでください。</t>
        </r>
      </text>
    </comment>
    <comment ref="E7" authorId="0">
      <text>
        <r>
          <rPr>
            <b/>
            <sz val="9"/>
            <rFont val="ＭＳ Ｐゴシック"/>
            <family val="3"/>
          </rPr>
          <t>自動計算されます。
入力しないでください。</t>
        </r>
      </text>
    </comment>
    <comment ref="E8" authorId="0">
      <text>
        <r>
          <rPr>
            <b/>
            <sz val="9"/>
            <rFont val="ＭＳ Ｐゴシック"/>
            <family val="3"/>
          </rPr>
          <t>自動計算されます。
入力しないでください。</t>
        </r>
        <r>
          <rPr>
            <sz val="9"/>
            <rFont val="ＭＳ Ｐゴシック"/>
            <family val="3"/>
          </rPr>
          <t xml:space="preserve">
</t>
        </r>
      </text>
    </comment>
    <comment ref="E3" authorId="0">
      <text>
        <r>
          <rPr>
            <b/>
            <sz val="9"/>
            <rFont val="ＭＳ Ｐゴシック"/>
            <family val="3"/>
          </rPr>
          <t>借入金額を入力してください。（万円単位）</t>
        </r>
      </text>
    </comment>
    <comment ref="B3" authorId="0">
      <text>
        <r>
          <rPr>
            <b/>
            <sz val="9"/>
            <rFont val="ＭＳ Ｐゴシック"/>
            <family val="3"/>
          </rPr>
          <t>物件本体の価格を入力してください。（万円単位）</t>
        </r>
      </text>
    </comment>
    <comment ref="B4" authorId="0">
      <text>
        <r>
          <rPr>
            <b/>
            <sz val="9"/>
            <rFont val="ＭＳ Ｐゴシック"/>
            <family val="3"/>
          </rPr>
          <t>購入の諸経費（初期にかかる分。登記、売買手数料、印紙代など１年目だけの金額。わからなければ目安で１割程度。）
（万円単位）</t>
        </r>
      </text>
    </comment>
    <comment ref="B10" authorId="0">
      <text>
        <r>
          <rPr>
            <b/>
            <sz val="9"/>
            <rFont val="ＭＳ Ｐゴシック"/>
            <family val="3"/>
          </rPr>
          <t>物件を購入してから毎年かかる経費を満室想定時の賃料のどのくらいかを入力</t>
        </r>
      </text>
    </comment>
    <comment ref="B11" authorId="0">
      <text>
        <r>
          <rPr>
            <b/>
            <sz val="9"/>
            <rFont val="ＭＳ Ｐゴシック"/>
            <family val="3"/>
          </rPr>
          <t xml:space="preserve">マンションなどなら修繕積立金を満室想定家賃の割合で入力。
一棟物のときは、将来の大規模修繕用の積み立てを想定して入力
</t>
        </r>
      </text>
    </comment>
    <comment ref="B2" authorId="0">
      <text>
        <r>
          <rPr>
            <b/>
            <sz val="9"/>
            <rFont val="ＭＳ Ｐゴシック"/>
            <family val="3"/>
          </rPr>
          <t>自動計算されます。
入力しないでください。</t>
        </r>
      </text>
    </comment>
    <comment ref="B15" authorId="0">
      <text>
        <r>
          <rPr>
            <b/>
            <sz val="9"/>
            <rFont val="ＭＳ Ｐゴシック"/>
            <family val="3"/>
          </rPr>
          <t>物件の想定満室利回りを入力してください</t>
        </r>
      </text>
    </comment>
    <comment ref="B16" authorId="0">
      <text>
        <r>
          <rPr>
            <b/>
            <sz val="9"/>
            <rFont val="ＭＳ Ｐゴシック"/>
            <family val="3"/>
          </rPr>
          <t>空室率を考慮して回転率を入力してください</t>
        </r>
      </text>
    </comment>
    <comment ref="A30" authorId="0">
      <text>
        <r>
          <rPr>
            <b/>
            <sz val="9"/>
            <rFont val="ＭＳ Ｐゴシック"/>
            <family val="3"/>
          </rPr>
          <t>満室時の年間収入</t>
        </r>
      </text>
    </comment>
    <comment ref="A31" authorId="0">
      <text>
        <r>
          <rPr>
            <b/>
            <sz val="9"/>
            <rFont val="ＭＳ Ｐゴシック"/>
            <family val="3"/>
          </rPr>
          <t>満室時の年間収入累計額です</t>
        </r>
      </text>
    </comment>
    <comment ref="A32" authorId="0">
      <text>
        <r>
          <rPr>
            <b/>
            <sz val="9"/>
            <rFont val="ＭＳ Ｐゴシック"/>
            <family val="3"/>
          </rPr>
          <t>満室時の年収に想定した入居率をかけた金額です</t>
        </r>
      </text>
    </comment>
    <comment ref="A33" authorId="0">
      <text>
        <r>
          <rPr>
            <b/>
            <sz val="9"/>
            <rFont val="ＭＳ Ｐゴシック"/>
            <family val="3"/>
          </rPr>
          <t>満室時の年収に入居率をかけたものの累計額です</t>
        </r>
      </text>
    </comment>
    <comment ref="A34" authorId="0">
      <text>
        <r>
          <rPr>
            <b/>
            <sz val="9"/>
            <rFont val="ＭＳ Ｐゴシック"/>
            <family val="3"/>
          </rPr>
          <t>単年利（入居率）から想定経費を引いた金額です</t>
        </r>
      </text>
    </comment>
    <comment ref="A35" authorId="0">
      <text>
        <r>
          <rPr>
            <b/>
            <sz val="9"/>
            <rFont val="ＭＳ Ｐゴシック"/>
            <family val="3"/>
          </rPr>
          <t>経費控除（単）の累計額です</t>
        </r>
      </text>
    </comment>
    <comment ref="A36" authorId="0">
      <text>
        <r>
          <rPr>
            <b/>
            <sz val="9"/>
            <rFont val="ＭＳ Ｐゴシック"/>
            <family val="3"/>
          </rPr>
          <t>経費控除（単）から修繕積立金額を引いた金額です</t>
        </r>
      </text>
    </comment>
    <comment ref="A37" authorId="0">
      <text>
        <r>
          <rPr>
            <b/>
            <sz val="9"/>
            <rFont val="ＭＳ Ｐゴシック"/>
            <family val="3"/>
          </rPr>
          <t>修繕控除から年間の返済金額を引いたものです</t>
        </r>
      </text>
    </comment>
    <comment ref="A38" authorId="0">
      <text>
        <r>
          <rPr>
            <b/>
            <sz val="9"/>
            <rFont val="ＭＳ Ｐゴシック"/>
            <family val="3"/>
          </rPr>
          <t>上記のいろいろな要因を考慮した金額から手元に残る金額の累計額です</t>
        </r>
      </text>
    </comment>
  </commentList>
</comments>
</file>

<file path=xl/sharedStrings.xml><?xml version="1.0" encoding="utf-8"?>
<sst xmlns="http://schemas.openxmlformats.org/spreadsheetml/2006/main" count="133" uniqueCount="89">
  <si>
    <t>本体</t>
  </si>
  <si>
    <t>諸経費（初期）</t>
  </si>
  <si>
    <t>経費</t>
  </si>
  <si>
    <t>１年</t>
  </si>
  <si>
    <t>２年</t>
  </si>
  <si>
    <t>３年</t>
  </si>
  <si>
    <t>４年</t>
  </si>
  <si>
    <t>５年</t>
  </si>
  <si>
    <t>６年</t>
  </si>
  <si>
    <t>７年</t>
  </si>
  <si>
    <t>８年</t>
  </si>
  <si>
    <t>９年</t>
  </si>
  <si>
    <t>１０年</t>
  </si>
  <si>
    <t>単年利</t>
  </si>
  <si>
    <t>累計利</t>
  </si>
  <si>
    <t>経費控除（単）</t>
  </si>
  <si>
    <t>経費控除（累）</t>
  </si>
  <si>
    <t>１１年</t>
  </si>
  <si>
    <t>１２年</t>
  </si>
  <si>
    <t>１３年</t>
  </si>
  <si>
    <t>１４年</t>
  </si>
  <si>
    <t>１５年</t>
  </si>
  <si>
    <t>満室利まわり</t>
  </si>
  <si>
    <r>
      <t>敷地面積（ｍ</t>
    </r>
    <r>
      <rPr>
        <vertAlign val="superscript"/>
        <sz val="11"/>
        <rFont val="ＭＳ Ｐゴシック"/>
        <family val="3"/>
      </rPr>
      <t>２</t>
    </r>
    <r>
      <rPr>
        <sz val="11"/>
        <rFont val="ＭＳ Ｐゴシック"/>
        <family val="3"/>
      </rPr>
      <t>）</t>
    </r>
  </si>
  <si>
    <t>坪</t>
  </si>
  <si>
    <t>路線価</t>
  </si>
  <si>
    <t>路線価（計算用）</t>
  </si>
  <si>
    <t>評価額（万）</t>
  </si>
  <si>
    <t>返済金額</t>
  </si>
  <si>
    <t>返済額累計</t>
  </si>
  <si>
    <t>返済額控除</t>
  </si>
  <si>
    <t>内部留保累計</t>
  </si>
  <si>
    <t>１６年</t>
  </si>
  <si>
    <t>１７年</t>
  </si>
  <si>
    <t>１８年</t>
  </si>
  <si>
    <t>１９年</t>
  </si>
  <si>
    <t>２０年</t>
  </si>
  <si>
    <t>２１年</t>
  </si>
  <si>
    <t>２２年</t>
  </si>
  <si>
    <t>２３年</t>
  </si>
  <si>
    <t>２４年</t>
  </si>
  <si>
    <t>２５年</t>
  </si>
  <si>
    <t>２６年</t>
  </si>
  <si>
    <t>２７年</t>
  </si>
  <si>
    <t>２８年</t>
  </si>
  <si>
    <t>２９年</t>
  </si>
  <si>
    <t>３０年</t>
  </si>
  <si>
    <t>金利</t>
  </si>
  <si>
    <t>借入年数</t>
  </si>
  <si>
    <t>年間返済額</t>
  </si>
  <si>
    <t>返済総額</t>
  </si>
  <si>
    <t>自己資金</t>
  </si>
  <si>
    <t>年（計算式用）</t>
  </si>
  <si>
    <t>３１年</t>
  </si>
  <si>
    <t>３２年</t>
  </si>
  <si>
    <t>３３年</t>
  </si>
  <si>
    <t>３４年</t>
  </si>
  <si>
    <t>３５年</t>
  </si>
  <si>
    <t>３６年</t>
  </si>
  <si>
    <t>経費（満室時の％）</t>
  </si>
  <si>
    <t>修繕積立（％）</t>
  </si>
  <si>
    <t>修繕積立</t>
  </si>
  <si>
    <t>修繕積立累計</t>
  </si>
  <si>
    <t>修繕控除</t>
  </si>
  <si>
    <t>元金返済分</t>
  </si>
  <si>
    <t>元金返済分累計</t>
  </si>
  <si>
    <t>金利返済分</t>
  </si>
  <si>
    <t>金利返済分累計</t>
  </si>
  <si>
    <t>元金残額</t>
  </si>
  <si>
    <t>230D</t>
  </si>
  <si>
    <t>物件名称</t>
  </si>
  <si>
    <t>本体＋諸経費</t>
  </si>
  <si>
    <t>copyright</t>
  </si>
  <si>
    <t>http://realblog.seesaa.net/</t>
  </si>
  <si>
    <t>利用して改善してほしい点などありましたらご連絡ください。</t>
  </si>
  <si>
    <t>realesblog@yahoo.co.jp</t>
  </si>
  <si>
    <t>フリーソフト？ですが再配布はご遠慮ください。個人使用であればご自由にお使いください。</t>
  </si>
  <si>
    <t>使い方</t>
  </si>
  <si>
    <t>ほかの部分は自動入力されます。</t>
  </si>
  <si>
    <t>借入金利は元利均等のみ、途中での金利変更は考慮されて降りません。</t>
  </si>
  <si>
    <t>水色の部分のみ数字を入力してください。</t>
  </si>
  <si>
    <t>月々返済額</t>
  </si>
  <si>
    <t>三代目大家マサ</t>
  </si>
  <si>
    <t>三代目大家の不労所得獲得日記（不動産投資）</t>
  </si>
  <si>
    <t>入居率</t>
  </si>
  <si>
    <t>収益で累計額が本体＋諸費用を上回ったところでは文字が青になります。</t>
  </si>
  <si>
    <t>単年利（入居率）</t>
  </si>
  <si>
    <t>累計利（入居率）</t>
  </si>
  <si>
    <t>借入（元利均等）</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</si>
</sst>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0.00_ "/>
    <numFmt numFmtId="181" formatCode="&quot;\&quot;#,##0.0;&quot;\&quot;\-#,##0.0"/>
    <numFmt numFmtId="182" formatCode="#,##0.00_ "/>
    <numFmt numFmtId="183" formatCode="#,##0.0000_ "/>
    <numFmt numFmtId="184" formatCode="0_ "/>
    <numFmt numFmtId="185" formatCode="0.0_);[Red]\(0.0\)"/>
    <numFmt numFmtId="186" formatCode="0.000_ "/>
    <numFmt numFmtId="187" formatCode="0.000%"/>
    <numFmt numFmtId="188" formatCode="0.0%"/>
    <numFmt numFmtId="189" formatCode="[$€-2]\ #,##0.00_);[Red]\([$€-2]\ #,##0.00\)"/>
    <numFmt numFmtId="190" formatCode="0.0_);\(0.0\)"/>
  </numFmts>
  <fonts count="11">
    <font>
      <sz val="11"/>
      <name val="ＭＳ Ｐゴシック"/>
      <family val="3"/>
    </font>
    <font>
      <sz val="6"/>
      <name val="ＭＳ Ｐゴシック"/>
      <family val="3"/>
    </font>
    <font>
      <sz val="10"/>
      <name val="ＭＳ Ｐゴシック"/>
      <family val="3"/>
    </font>
    <font>
      <vertAlign val="superscript"/>
      <sz val="11"/>
      <name val="ＭＳ Ｐゴシック"/>
      <family val="3"/>
    </font>
    <font>
      <sz val="9"/>
      <name val="ＭＳ Ｐゴシック"/>
      <family val="3"/>
    </font>
    <font>
      <b/>
      <sz val="9"/>
      <name val="ＭＳ Ｐゴシック"/>
      <family val="3"/>
    </font>
    <font>
      <b/>
      <vertAlign val="superscript"/>
      <sz val="9"/>
      <name val="ＭＳ Ｐゴシック"/>
      <family val="3"/>
    </font>
    <font>
      <u val="single"/>
      <sz val="11"/>
      <color indexed="12"/>
      <name val="ＭＳ Ｐゴシック"/>
      <family val="3"/>
    </font>
    <font>
      <b/>
      <sz val="11"/>
      <name val="ＭＳ Ｐゴシック"/>
      <family val="3"/>
    </font>
    <font>
      <u val="single"/>
      <sz val="11"/>
      <color indexed="36"/>
      <name val="ＭＳ Ｐゴシック"/>
      <family val="3"/>
    </font>
    <font>
      <b/>
      <sz val="8"/>
      <name val="ＭＳ Ｐゴシック"/>
      <family val="2"/>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4">
    <border>
      <left/>
      <right/>
      <top/>
      <bottom/>
      <diagonal/>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22">
    <xf numFmtId="0" fontId="0" fillId="0" borderId="0" xfId="0" applyAlignment="1">
      <alignment vertical="center"/>
    </xf>
    <xf numFmtId="5" fontId="0" fillId="0" borderId="0" xfId="0" applyNumberFormat="1" applyAlignment="1">
      <alignment vertical="center"/>
    </xf>
    <xf numFmtId="0" fontId="0" fillId="2" borderId="0" xfId="0" applyFill="1" applyAlignment="1">
      <alignment vertical="center"/>
    </xf>
    <xf numFmtId="0" fontId="2" fillId="3" borderId="0" xfId="0" applyFont="1" applyFill="1" applyBorder="1" applyAlignment="1">
      <alignment vertical="center" wrapText="1"/>
    </xf>
    <xf numFmtId="185" fontId="0" fillId="0" borderId="0" xfId="0" applyNumberFormat="1" applyAlignment="1">
      <alignment vertical="center"/>
    </xf>
    <xf numFmtId="184" fontId="0" fillId="0" borderId="0" xfId="0" applyNumberFormat="1" applyAlignment="1">
      <alignment vertical="center"/>
    </xf>
    <xf numFmtId="186" fontId="0" fillId="0" borderId="0" xfId="0" applyNumberFormat="1" applyAlignment="1">
      <alignment vertical="center"/>
    </xf>
    <xf numFmtId="188" fontId="0" fillId="0" borderId="0" xfId="0" applyNumberFormat="1" applyAlignment="1">
      <alignment vertical="center"/>
    </xf>
    <xf numFmtId="0" fontId="0" fillId="0" borderId="0" xfId="0" applyAlignment="1">
      <alignment horizontal="right" vertical="center"/>
    </xf>
    <xf numFmtId="0" fontId="4" fillId="0" borderId="0" xfId="0" applyFont="1" applyAlignment="1">
      <alignment vertical="center"/>
    </xf>
    <xf numFmtId="180" fontId="0" fillId="0" borderId="0" xfId="0" applyNumberFormat="1" applyAlignment="1">
      <alignment vertical="center"/>
    </xf>
    <xf numFmtId="188" fontId="0" fillId="2" borderId="0" xfId="0" applyNumberFormat="1" applyFill="1" applyAlignment="1">
      <alignment vertical="center"/>
    </xf>
    <xf numFmtId="0" fontId="0" fillId="2" borderId="0" xfId="0" applyFill="1" applyAlignment="1">
      <alignment horizontal="right" vertical="center"/>
    </xf>
    <xf numFmtId="0" fontId="0" fillId="2" borderId="0" xfId="0" applyNumberFormat="1" applyFill="1" applyAlignment="1">
      <alignment vertical="center"/>
    </xf>
    <xf numFmtId="10" fontId="0" fillId="2" borderId="0" xfId="0" applyNumberFormat="1" applyFill="1" applyAlignment="1">
      <alignment vertical="center"/>
    </xf>
    <xf numFmtId="0" fontId="7" fillId="0" borderId="0" xfId="16" applyAlignment="1">
      <alignment vertical="center"/>
    </xf>
    <xf numFmtId="0" fontId="8" fillId="0" borderId="0" xfId="0" applyFont="1" applyAlignment="1">
      <alignment vertical="center"/>
    </xf>
    <xf numFmtId="0" fontId="7" fillId="0" borderId="0" xfId="16" applyFont="1" applyAlignment="1">
      <alignment vertical="center"/>
    </xf>
    <xf numFmtId="0" fontId="0" fillId="0" borderId="0" xfId="0" applyAlignment="1">
      <alignment vertical="center" shrinkToFit="1"/>
    </xf>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2" fillId="3" borderId="3" xfId="0" applyFont="1" applyFill="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ont>
        <b/>
        <i val="0"/>
        <color rgb="FFFF0000"/>
      </font>
      <border/>
    </dxf>
    <dxf>
      <font>
        <b/>
        <i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alblog.seesaa.net/" TargetMode="External" /><Relationship Id="rId2" Type="http://schemas.openxmlformats.org/officeDocument/2006/relationships/hyperlink" Target="http://realblog.seesaa.net/" TargetMode="External" /><Relationship Id="rId3" Type="http://schemas.openxmlformats.org/officeDocument/2006/relationships/hyperlink" Target="mailto:realesblog@yahoo.co.jp" TargetMode="External" /><Relationship Id="rId4" Type="http://schemas.openxmlformats.org/officeDocument/2006/relationships/hyperlink" Target="http://www.nta.go.jp/category/rosenka/rosenka.htm" TargetMode="External" /><Relationship Id="rId5" Type="http://schemas.openxmlformats.org/officeDocument/2006/relationships/hyperlink" Target="http://realblog.seesaa.net/" TargetMode="External" /><Relationship Id="rId6" Type="http://schemas.openxmlformats.org/officeDocument/2006/relationships/hyperlink" Target="http://realblog.seesaa.net/" TargetMode="External" /><Relationship Id="rId7" Type="http://schemas.openxmlformats.org/officeDocument/2006/relationships/hyperlink" Target="mailto:realesblog@yahoo.co.jp"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38"/>
  <sheetViews>
    <sheetView tabSelected="1" workbookViewId="0" topLeftCell="A1">
      <selection activeCell="F10" sqref="F10"/>
    </sheetView>
  </sheetViews>
  <sheetFormatPr defaultColWidth="9.00390625" defaultRowHeight="13.5"/>
  <cols>
    <col min="1" max="1" width="16.25390625" style="0" customWidth="1"/>
    <col min="2" max="2" width="12.625" style="0" bestFit="1" customWidth="1"/>
    <col min="3" max="3" width="10.625" style="0" customWidth="1"/>
    <col min="4" max="4" width="10.75390625" style="0" customWidth="1"/>
    <col min="5" max="5" width="12.625" style="0" bestFit="1" customWidth="1"/>
    <col min="6" max="6" width="10.25390625" style="0" customWidth="1"/>
    <col min="7" max="10" width="11.50390625" style="0" bestFit="1" customWidth="1"/>
    <col min="11" max="11" width="11.00390625" style="0" customWidth="1"/>
    <col min="12" max="12" width="10.375" style="0" bestFit="1" customWidth="1"/>
    <col min="13" max="13" width="11.00390625" style="0" customWidth="1"/>
    <col min="14" max="14" width="12.375" style="0" bestFit="1" customWidth="1"/>
    <col min="15" max="25" width="10.875" style="0" bestFit="1" customWidth="1"/>
    <col min="26" max="37" width="13.875" style="0" bestFit="1" customWidth="1"/>
  </cols>
  <sheetData>
    <row r="1" spans="1:27" ht="13.5">
      <c r="A1" s="19" t="s">
        <v>70</v>
      </c>
      <c r="B1" s="20"/>
      <c r="C1" s="21"/>
      <c r="D1" s="3"/>
      <c r="E1" s="3"/>
      <c r="F1" s="3"/>
      <c r="G1" s="3" t="s">
        <v>72</v>
      </c>
      <c r="H1" t="s">
        <v>82</v>
      </c>
      <c r="S1" t="str">
        <f>A1</f>
        <v>物件名称</v>
      </c>
      <c r="Z1" s="3" t="s">
        <v>72</v>
      </c>
      <c r="AA1" t="s">
        <v>82</v>
      </c>
    </row>
    <row r="2" spans="1:27" ht="13.5">
      <c r="A2" t="s">
        <v>71</v>
      </c>
      <c r="B2">
        <f>B3+B4</f>
        <v>3210</v>
      </c>
      <c r="D2" t="s">
        <v>51</v>
      </c>
      <c r="E2">
        <f>B3+B4-E3</f>
        <v>1010</v>
      </c>
      <c r="H2" s="15" t="s">
        <v>73</v>
      </c>
      <c r="S2" s="9" t="s">
        <v>71</v>
      </c>
      <c r="T2">
        <f>B2</f>
        <v>3210</v>
      </c>
      <c r="V2" t="str">
        <f aca="true" t="shared" si="0" ref="V2:W8">D2</f>
        <v>自己資金</v>
      </c>
      <c r="W2">
        <f t="shared" si="0"/>
        <v>1010</v>
      </c>
      <c r="AA2" s="15" t="s">
        <v>73</v>
      </c>
    </row>
    <row r="3" spans="1:27" ht="13.5">
      <c r="A3" t="s">
        <v>0</v>
      </c>
      <c r="B3" s="2">
        <v>2910</v>
      </c>
      <c r="D3" s="18" t="s">
        <v>88</v>
      </c>
      <c r="E3" s="13">
        <v>2200</v>
      </c>
      <c r="H3" s="17" t="s">
        <v>83</v>
      </c>
      <c r="S3" s="9" t="str">
        <f aca="true" t="shared" si="1" ref="S3:S11">A3</f>
        <v>本体</v>
      </c>
      <c r="T3">
        <f aca="true" t="shared" si="2" ref="T3:T11">B3</f>
        <v>2910</v>
      </c>
      <c r="V3" s="18" t="str">
        <f t="shared" si="0"/>
        <v>借入（元利均等）</v>
      </c>
      <c r="W3">
        <f t="shared" si="0"/>
        <v>2200</v>
      </c>
      <c r="AA3" s="17" t="s">
        <v>83</v>
      </c>
    </row>
    <row r="4" spans="1:27" ht="13.5">
      <c r="A4" t="s">
        <v>1</v>
      </c>
      <c r="B4" s="2">
        <v>300</v>
      </c>
      <c r="D4" t="s">
        <v>47</v>
      </c>
      <c r="E4" s="14">
        <v>0.045</v>
      </c>
      <c r="H4" t="s">
        <v>76</v>
      </c>
      <c r="S4" s="9" t="str">
        <f t="shared" si="1"/>
        <v>諸経費（初期）</v>
      </c>
      <c r="T4">
        <f t="shared" si="2"/>
        <v>300</v>
      </c>
      <c r="V4" t="str">
        <f t="shared" si="0"/>
        <v>金利</v>
      </c>
      <c r="W4">
        <f t="shared" si="0"/>
        <v>0.045</v>
      </c>
      <c r="AA4" t="s">
        <v>76</v>
      </c>
    </row>
    <row r="5" spans="1:27" ht="13.5">
      <c r="A5" s="15" t="s">
        <v>25</v>
      </c>
      <c r="B5" s="12" t="s">
        <v>69</v>
      </c>
      <c r="D5" t="s">
        <v>48</v>
      </c>
      <c r="E5" s="13">
        <v>25</v>
      </c>
      <c r="H5" t="s">
        <v>74</v>
      </c>
      <c r="S5" s="9" t="str">
        <f t="shared" si="1"/>
        <v>路線価</v>
      </c>
      <c r="T5" s="8" t="str">
        <f t="shared" si="2"/>
        <v>230D</v>
      </c>
      <c r="V5" t="str">
        <f t="shared" si="0"/>
        <v>借入年数</v>
      </c>
      <c r="W5">
        <f t="shared" si="0"/>
        <v>25</v>
      </c>
      <c r="AA5" t="s">
        <v>74</v>
      </c>
    </row>
    <row r="6" spans="1:27" ht="13.5">
      <c r="A6" t="s">
        <v>26</v>
      </c>
      <c r="B6" s="2">
        <v>23</v>
      </c>
      <c r="D6" t="s">
        <v>81</v>
      </c>
      <c r="E6" s="1">
        <f>-1*PMT($E$4/12,$E$5*12,$E$3*10000,0)</f>
        <v>122283.14515163892</v>
      </c>
      <c r="H6" s="15" t="s">
        <v>75</v>
      </c>
      <c r="S6" s="9" t="str">
        <f t="shared" si="1"/>
        <v>路線価（計算用）</v>
      </c>
      <c r="T6">
        <f t="shared" si="2"/>
        <v>23</v>
      </c>
      <c r="V6" t="str">
        <f t="shared" si="0"/>
        <v>月々返済額</v>
      </c>
      <c r="W6">
        <f t="shared" si="0"/>
        <v>122283.14515163892</v>
      </c>
      <c r="AA6" s="15" t="s">
        <v>75</v>
      </c>
    </row>
    <row r="7" spans="1:23" ht="15.75">
      <c r="A7" t="s">
        <v>23</v>
      </c>
      <c r="B7" s="2">
        <v>172.89</v>
      </c>
      <c r="D7" t="s">
        <v>49</v>
      </c>
      <c r="E7" s="1">
        <f>E6*12</f>
        <v>1467397.7418196672</v>
      </c>
      <c r="S7" s="9" t="str">
        <f t="shared" si="1"/>
        <v>敷地面積（ｍ２）</v>
      </c>
      <c r="T7">
        <f t="shared" si="2"/>
        <v>172.89</v>
      </c>
      <c r="V7" t="str">
        <f t="shared" si="0"/>
        <v>年間返済額</v>
      </c>
      <c r="W7">
        <f t="shared" si="0"/>
        <v>1467397.7418196672</v>
      </c>
    </row>
    <row r="8" spans="1:27" ht="13.5">
      <c r="A8" t="s">
        <v>24</v>
      </c>
      <c r="B8" s="6">
        <f>B7/3.305</f>
        <v>52.31164901664145</v>
      </c>
      <c r="D8" t="s">
        <v>50</v>
      </c>
      <c r="E8" s="1">
        <f>E5*E7</f>
        <v>36684943.54549168</v>
      </c>
      <c r="H8" s="16" t="s">
        <v>77</v>
      </c>
      <c r="I8" s="2" t="s">
        <v>80</v>
      </c>
      <c r="S8" s="9" t="str">
        <f t="shared" si="1"/>
        <v>坪</v>
      </c>
      <c r="T8">
        <f t="shared" si="2"/>
        <v>52.31164901664145</v>
      </c>
      <c r="V8" t="str">
        <f t="shared" si="0"/>
        <v>返済総額</v>
      </c>
      <c r="W8">
        <f t="shared" si="0"/>
        <v>36684943.54549168</v>
      </c>
      <c r="Z8" s="3"/>
      <c r="AA8" s="3"/>
    </row>
    <row r="9" spans="1:20" ht="13.5">
      <c r="A9" t="s">
        <v>27</v>
      </c>
      <c r="B9">
        <f>B6*B7</f>
        <v>3976.47</v>
      </c>
      <c r="I9" t="s">
        <v>78</v>
      </c>
      <c r="S9" s="9" t="str">
        <f t="shared" si="1"/>
        <v>評価額（万）</v>
      </c>
      <c r="T9">
        <f t="shared" si="2"/>
        <v>3976.47</v>
      </c>
    </row>
    <row r="10" spans="1:20" ht="13.5">
      <c r="A10" t="s">
        <v>59</v>
      </c>
      <c r="B10" s="2">
        <v>10</v>
      </c>
      <c r="I10" t="s">
        <v>79</v>
      </c>
      <c r="S10" s="9" t="str">
        <f t="shared" si="1"/>
        <v>経費（満室時の％）</v>
      </c>
      <c r="T10">
        <f t="shared" si="2"/>
        <v>10</v>
      </c>
    </row>
    <row r="11" spans="1:20" ht="13.5">
      <c r="A11" t="s">
        <v>60</v>
      </c>
      <c r="B11" s="2">
        <v>5</v>
      </c>
      <c r="I11" t="s">
        <v>85</v>
      </c>
      <c r="S11" s="9" t="str">
        <f t="shared" si="1"/>
        <v>修繕積立（％）</v>
      </c>
      <c r="T11">
        <f t="shared" si="2"/>
        <v>5</v>
      </c>
    </row>
    <row r="13" spans="2:37" ht="13.5">
      <c r="B13" t="s">
        <v>3</v>
      </c>
      <c r="C13" t="s">
        <v>4</v>
      </c>
      <c r="D13" t="s">
        <v>5</v>
      </c>
      <c r="E13" t="s">
        <v>6</v>
      </c>
      <c r="F13" t="s">
        <v>7</v>
      </c>
      <c r="G13" t="s">
        <v>8</v>
      </c>
      <c r="H13" t="s">
        <v>9</v>
      </c>
      <c r="I13" t="s">
        <v>10</v>
      </c>
      <c r="J13" t="s">
        <v>11</v>
      </c>
      <c r="K13" t="s">
        <v>12</v>
      </c>
      <c r="L13" t="s">
        <v>17</v>
      </c>
      <c r="M13" t="s">
        <v>18</v>
      </c>
      <c r="N13" t="s">
        <v>19</v>
      </c>
      <c r="O13" t="s">
        <v>20</v>
      </c>
      <c r="P13" t="s">
        <v>21</v>
      </c>
      <c r="Q13" t="s">
        <v>32</v>
      </c>
      <c r="R13" t="s">
        <v>33</v>
      </c>
      <c r="S13" t="s">
        <v>34</v>
      </c>
      <c r="T13" t="s">
        <v>35</v>
      </c>
      <c r="U13" t="s">
        <v>36</v>
      </c>
      <c r="V13" t="s">
        <v>37</v>
      </c>
      <c r="W13" t="s">
        <v>38</v>
      </c>
      <c r="X13" t="s">
        <v>39</v>
      </c>
      <c r="Y13" t="s">
        <v>40</v>
      </c>
      <c r="Z13" t="s">
        <v>41</v>
      </c>
      <c r="AA13" t="s">
        <v>42</v>
      </c>
      <c r="AB13" t="s">
        <v>43</v>
      </c>
      <c r="AC13" t="s">
        <v>44</v>
      </c>
      <c r="AD13" t="s">
        <v>45</v>
      </c>
      <c r="AE13" t="s">
        <v>46</v>
      </c>
      <c r="AF13" t="s">
        <v>53</v>
      </c>
      <c r="AG13" t="s">
        <v>54</v>
      </c>
      <c r="AH13" t="s">
        <v>55</v>
      </c>
      <c r="AI13" t="s">
        <v>56</v>
      </c>
      <c r="AJ13" t="s">
        <v>57</v>
      </c>
      <c r="AK13" t="s">
        <v>58</v>
      </c>
    </row>
    <row r="14" spans="1:37" ht="13.5" hidden="1">
      <c r="A14" t="s">
        <v>52</v>
      </c>
      <c r="B14">
        <v>1</v>
      </c>
      <c r="C14">
        <v>2</v>
      </c>
      <c r="D14">
        <v>3</v>
      </c>
      <c r="E14">
        <v>4</v>
      </c>
      <c r="F14">
        <v>5</v>
      </c>
      <c r="G14">
        <v>6</v>
      </c>
      <c r="H14">
        <v>7</v>
      </c>
      <c r="I14">
        <v>8</v>
      </c>
      <c r="J14">
        <v>9</v>
      </c>
      <c r="K14">
        <v>10</v>
      </c>
      <c r="L14">
        <v>11</v>
      </c>
      <c r="M14">
        <v>12</v>
      </c>
      <c r="N14">
        <v>13</v>
      </c>
      <c r="O14">
        <v>14</v>
      </c>
      <c r="P14">
        <v>15</v>
      </c>
      <c r="Q14">
        <v>16</v>
      </c>
      <c r="R14">
        <v>17</v>
      </c>
      <c r="S14">
        <v>18</v>
      </c>
      <c r="T14">
        <v>19</v>
      </c>
      <c r="U14">
        <v>20</v>
      </c>
      <c r="V14">
        <v>21</v>
      </c>
      <c r="W14">
        <v>22</v>
      </c>
      <c r="X14">
        <v>23</v>
      </c>
      <c r="Y14">
        <v>24</v>
      </c>
      <c r="Z14">
        <v>25</v>
      </c>
      <c r="AA14">
        <v>26</v>
      </c>
      <c r="AB14">
        <v>27</v>
      </c>
      <c r="AC14">
        <v>28</v>
      </c>
      <c r="AD14">
        <v>29</v>
      </c>
      <c r="AE14">
        <v>30</v>
      </c>
      <c r="AF14">
        <v>31</v>
      </c>
      <c r="AG14">
        <v>32</v>
      </c>
      <c r="AH14">
        <v>33</v>
      </c>
      <c r="AI14">
        <v>34</v>
      </c>
      <c r="AJ14">
        <v>35</v>
      </c>
      <c r="AK14">
        <v>36</v>
      </c>
    </row>
    <row r="15" spans="1:37" ht="13.5">
      <c r="A15" t="s">
        <v>22</v>
      </c>
      <c r="B15" s="11">
        <v>0.12</v>
      </c>
      <c r="C15" s="7">
        <f>B15</f>
        <v>0.12</v>
      </c>
      <c r="D15" s="7">
        <f aca="true" t="shared" si="3" ref="D15:AK15">C15</f>
        <v>0.12</v>
      </c>
      <c r="E15" s="7">
        <f t="shared" si="3"/>
        <v>0.12</v>
      </c>
      <c r="F15" s="7">
        <f t="shared" si="3"/>
        <v>0.12</v>
      </c>
      <c r="G15" s="7">
        <f t="shared" si="3"/>
        <v>0.12</v>
      </c>
      <c r="H15" s="7">
        <f t="shared" si="3"/>
        <v>0.12</v>
      </c>
      <c r="I15" s="7">
        <f t="shared" si="3"/>
        <v>0.12</v>
      </c>
      <c r="J15" s="7">
        <f t="shared" si="3"/>
        <v>0.12</v>
      </c>
      <c r="K15" s="7">
        <f t="shared" si="3"/>
        <v>0.12</v>
      </c>
      <c r="L15" s="7">
        <f t="shared" si="3"/>
        <v>0.12</v>
      </c>
      <c r="M15" s="7">
        <f t="shared" si="3"/>
        <v>0.12</v>
      </c>
      <c r="N15" s="7">
        <f t="shared" si="3"/>
        <v>0.12</v>
      </c>
      <c r="O15" s="7">
        <f t="shared" si="3"/>
        <v>0.12</v>
      </c>
      <c r="P15" s="7">
        <f t="shared" si="3"/>
        <v>0.12</v>
      </c>
      <c r="Q15" s="7">
        <f t="shared" si="3"/>
        <v>0.12</v>
      </c>
      <c r="R15" s="7">
        <f t="shared" si="3"/>
        <v>0.12</v>
      </c>
      <c r="S15" s="7">
        <f t="shared" si="3"/>
        <v>0.12</v>
      </c>
      <c r="T15" s="7">
        <f t="shared" si="3"/>
        <v>0.12</v>
      </c>
      <c r="U15" s="7">
        <f t="shared" si="3"/>
        <v>0.12</v>
      </c>
      <c r="V15" s="7">
        <f t="shared" si="3"/>
        <v>0.12</v>
      </c>
      <c r="W15" s="7">
        <f t="shared" si="3"/>
        <v>0.12</v>
      </c>
      <c r="X15" s="7">
        <f t="shared" si="3"/>
        <v>0.12</v>
      </c>
      <c r="Y15" s="7">
        <f t="shared" si="3"/>
        <v>0.12</v>
      </c>
      <c r="Z15" s="7">
        <f t="shared" si="3"/>
        <v>0.12</v>
      </c>
      <c r="AA15" s="7">
        <f t="shared" si="3"/>
        <v>0.12</v>
      </c>
      <c r="AB15" s="7">
        <f t="shared" si="3"/>
        <v>0.12</v>
      </c>
      <c r="AC15" s="7">
        <f t="shared" si="3"/>
        <v>0.12</v>
      </c>
      <c r="AD15" s="7">
        <f t="shared" si="3"/>
        <v>0.12</v>
      </c>
      <c r="AE15" s="7">
        <f t="shared" si="3"/>
        <v>0.12</v>
      </c>
      <c r="AF15" s="7">
        <f t="shared" si="3"/>
        <v>0.12</v>
      </c>
      <c r="AG15" s="7">
        <f t="shared" si="3"/>
        <v>0.12</v>
      </c>
      <c r="AH15" s="7">
        <f t="shared" si="3"/>
        <v>0.12</v>
      </c>
      <c r="AI15" s="7">
        <f t="shared" si="3"/>
        <v>0.12</v>
      </c>
      <c r="AJ15" s="7">
        <f t="shared" si="3"/>
        <v>0.12</v>
      </c>
      <c r="AK15" s="7">
        <f t="shared" si="3"/>
        <v>0.12</v>
      </c>
    </row>
    <row r="16" spans="1:37" ht="13.5">
      <c r="A16" t="s">
        <v>84</v>
      </c>
      <c r="B16" s="11">
        <v>0.7</v>
      </c>
      <c r="C16" s="7">
        <f>B16</f>
        <v>0.7</v>
      </c>
      <c r="D16" s="7">
        <f aca="true" t="shared" si="4" ref="D16:AK16">C16</f>
        <v>0.7</v>
      </c>
      <c r="E16" s="7">
        <f t="shared" si="4"/>
        <v>0.7</v>
      </c>
      <c r="F16" s="7">
        <f t="shared" si="4"/>
        <v>0.7</v>
      </c>
      <c r="G16" s="7">
        <f t="shared" si="4"/>
        <v>0.7</v>
      </c>
      <c r="H16" s="7">
        <f t="shared" si="4"/>
        <v>0.7</v>
      </c>
      <c r="I16" s="7">
        <f t="shared" si="4"/>
        <v>0.7</v>
      </c>
      <c r="J16" s="7">
        <f t="shared" si="4"/>
        <v>0.7</v>
      </c>
      <c r="K16" s="7">
        <f t="shared" si="4"/>
        <v>0.7</v>
      </c>
      <c r="L16" s="7">
        <f t="shared" si="4"/>
        <v>0.7</v>
      </c>
      <c r="M16" s="7">
        <f t="shared" si="4"/>
        <v>0.7</v>
      </c>
      <c r="N16" s="7">
        <f t="shared" si="4"/>
        <v>0.7</v>
      </c>
      <c r="O16" s="7">
        <f t="shared" si="4"/>
        <v>0.7</v>
      </c>
      <c r="P16" s="7">
        <f t="shared" si="4"/>
        <v>0.7</v>
      </c>
      <c r="Q16" s="7">
        <f t="shared" si="4"/>
        <v>0.7</v>
      </c>
      <c r="R16" s="7">
        <f t="shared" si="4"/>
        <v>0.7</v>
      </c>
      <c r="S16" s="7">
        <f t="shared" si="4"/>
        <v>0.7</v>
      </c>
      <c r="T16" s="7">
        <f t="shared" si="4"/>
        <v>0.7</v>
      </c>
      <c r="U16" s="7">
        <f t="shared" si="4"/>
        <v>0.7</v>
      </c>
      <c r="V16" s="7">
        <f t="shared" si="4"/>
        <v>0.7</v>
      </c>
      <c r="W16" s="7">
        <f t="shared" si="4"/>
        <v>0.7</v>
      </c>
      <c r="X16" s="7">
        <f t="shared" si="4"/>
        <v>0.7</v>
      </c>
      <c r="Y16" s="7">
        <f t="shared" si="4"/>
        <v>0.7</v>
      </c>
      <c r="Z16" s="7">
        <f t="shared" si="4"/>
        <v>0.7</v>
      </c>
      <c r="AA16" s="7">
        <f t="shared" si="4"/>
        <v>0.7</v>
      </c>
      <c r="AB16" s="7">
        <f t="shared" si="4"/>
        <v>0.7</v>
      </c>
      <c r="AC16" s="7">
        <f t="shared" si="4"/>
        <v>0.7</v>
      </c>
      <c r="AD16" s="7">
        <f t="shared" si="4"/>
        <v>0.7</v>
      </c>
      <c r="AE16" s="7">
        <f t="shared" si="4"/>
        <v>0.7</v>
      </c>
      <c r="AF16" s="7">
        <f t="shared" si="4"/>
        <v>0.7</v>
      </c>
      <c r="AG16" s="7">
        <f t="shared" si="4"/>
        <v>0.7</v>
      </c>
      <c r="AH16" s="7">
        <f t="shared" si="4"/>
        <v>0.7</v>
      </c>
      <c r="AI16" s="7">
        <f t="shared" si="4"/>
        <v>0.7</v>
      </c>
      <c r="AJ16" s="7">
        <f t="shared" si="4"/>
        <v>0.7</v>
      </c>
      <c r="AK16" s="7">
        <f t="shared" si="4"/>
        <v>0.7</v>
      </c>
    </row>
    <row r="17" spans="1:37" ht="13.5">
      <c r="A17" t="s">
        <v>2</v>
      </c>
      <c r="B17">
        <f aca="true" t="shared" si="5" ref="B17:AK17">B30*$B$10/100</f>
        <v>34.92</v>
      </c>
      <c r="C17">
        <f t="shared" si="5"/>
        <v>34.92</v>
      </c>
      <c r="D17">
        <f t="shared" si="5"/>
        <v>34.92</v>
      </c>
      <c r="E17">
        <f t="shared" si="5"/>
        <v>34.92</v>
      </c>
      <c r="F17">
        <f t="shared" si="5"/>
        <v>34.92</v>
      </c>
      <c r="G17">
        <f t="shared" si="5"/>
        <v>34.92</v>
      </c>
      <c r="H17">
        <f t="shared" si="5"/>
        <v>34.92</v>
      </c>
      <c r="I17">
        <f t="shared" si="5"/>
        <v>34.92</v>
      </c>
      <c r="J17">
        <f t="shared" si="5"/>
        <v>34.92</v>
      </c>
      <c r="K17">
        <f t="shared" si="5"/>
        <v>34.92</v>
      </c>
      <c r="L17">
        <f t="shared" si="5"/>
        <v>34.92</v>
      </c>
      <c r="M17">
        <f t="shared" si="5"/>
        <v>34.92</v>
      </c>
      <c r="N17">
        <f t="shared" si="5"/>
        <v>34.92</v>
      </c>
      <c r="O17">
        <f t="shared" si="5"/>
        <v>34.92</v>
      </c>
      <c r="P17">
        <f t="shared" si="5"/>
        <v>34.92</v>
      </c>
      <c r="Q17">
        <f t="shared" si="5"/>
        <v>34.92</v>
      </c>
      <c r="R17">
        <f t="shared" si="5"/>
        <v>34.92</v>
      </c>
      <c r="S17">
        <f t="shared" si="5"/>
        <v>34.92</v>
      </c>
      <c r="T17">
        <f t="shared" si="5"/>
        <v>34.92</v>
      </c>
      <c r="U17">
        <f t="shared" si="5"/>
        <v>34.92</v>
      </c>
      <c r="V17">
        <f t="shared" si="5"/>
        <v>34.92</v>
      </c>
      <c r="W17">
        <f t="shared" si="5"/>
        <v>34.92</v>
      </c>
      <c r="X17">
        <f t="shared" si="5"/>
        <v>34.92</v>
      </c>
      <c r="Y17">
        <f t="shared" si="5"/>
        <v>34.92</v>
      </c>
      <c r="Z17">
        <f t="shared" si="5"/>
        <v>34.92</v>
      </c>
      <c r="AA17">
        <f t="shared" si="5"/>
        <v>34.92</v>
      </c>
      <c r="AB17">
        <f t="shared" si="5"/>
        <v>34.92</v>
      </c>
      <c r="AC17">
        <f t="shared" si="5"/>
        <v>34.92</v>
      </c>
      <c r="AD17">
        <f t="shared" si="5"/>
        <v>34.92</v>
      </c>
      <c r="AE17">
        <f t="shared" si="5"/>
        <v>34.92</v>
      </c>
      <c r="AF17">
        <f t="shared" si="5"/>
        <v>34.92</v>
      </c>
      <c r="AG17">
        <f t="shared" si="5"/>
        <v>34.92</v>
      </c>
      <c r="AH17">
        <f t="shared" si="5"/>
        <v>34.92</v>
      </c>
      <c r="AI17">
        <f t="shared" si="5"/>
        <v>34.92</v>
      </c>
      <c r="AJ17">
        <f t="shared" si="5"/>
        <v>34.92</v>
      </c>
      <c r="AK17">
        <f t="shared" si="5"/>
        <v>34.92</v>
      </c>
    </row>
    <row r="18" spans="1:37" ht="13.5">
      <c r="A18" t="s">
        <v>61</v>
      </c>
      <c r="B18">
        <f aca="true" t="shared" si="6" ref="B18:AK18">B30*$B$11/100</f>
        <v>17.46</v>
      </c>
      <c r="C18">
        <f t="shared" si="6"/>
        <v>17.46</v>
      </c>
      <c r="D18">
        <f t="shared" si="6"/>
        <v>17.46</v>
      </c>
      <c r="E18">
        <f t="shared" si="6"/>
        <v>17.46</v>
      </c>
      <c r="F18">
        <f t="shared" si="6"/>
        <v>17.46</v>
      </c>
      <c r="G18">
        <f t="shared" si="6"/>
        <v>17.46</v>
      </c>
      <c r="H18">
        <f t="shared" si="6"/>
        <v>17.46</v>
      </c>
      <c r="I18">
        <f t="shared" si="6"/>
        <v>17.46</v>
      </c>
      <c r="J18">
        <f t="shared" si="6"/>
        <v>17.46</v>
      </c>
      <c r="K18">
        <f t="shared" si="6"/>
        <v>17.46</v>
      </c>
      <c r="L18">
        <f t="shared" si="6"/>
        <v>17.46</v>
      </c>
      <c r="M18">
        <f t="shared" si="6"/>
        <v>17.46</v>
      </c>
      <c r="N18">
        <f t="shared" si="6"/>
        <v>17.46</v>
      </c>
      <c r="O18">
        <f t="shared" si="6"/>
        <v>17.46</v>
      </c>
      <c r="P18">
        <f t="shared" si="6"/>
        <v>17.46</v>
      </c>
      <c r="Q18">
        <f t="shared" si="6"/>
        <v>17.46</v>
      </c>
      <c r="R18">
        <f t="shared" si="6"/>
        <v>17.46</v>
      </c>
      <c r="S18">
        <f t="shared" si="6"/>
        <v>17.46</v>
      </c>
      <c r="T18">
        <f t="shared" si="6"/>
        <v>17.46</v>
      </c>
      <c r="U18">
        <f t="shared" si="6"/>
        <v>17.46</v>
      </c>
      <c r="V18">
        <f t="shared" si="6"/>
        <v>17.46</v>
      </c>
      <c r="W18">
        <f t="shared" si="6"/>
        <v>17.46</v>
      </c>
      <c r="X18">
        <f t="shared" si="6"/>
        <v>17.46</v>
      </c>
      <c r="Y18">
        <f t="shared" si="6"/>
        <v>17.46</v>
      </c>
      <c r="Z18">
        <f t="shared" si="6"/>
        <v>17.46</v>
      </c>
      <c r="AA18">
        <f t="shared" si="6"/>
        <v>17.46</v>
      </c>
      <c r="AB18">
        <f t="shared" si="6"/>
        <v>17.46</v>
      </c>
      <c r="AC18">
        <f t="shared" si="6"/>
        <v>17.46</v>
      </c>
      <c r="AD18">
        <f t="shared" si="6"/>
        <v>17.46</v>
      </c>
      <c r="AE18">
        <f t="shared" si="6"/>
        <v>17.46</v>
      </c>
      <c r="AF18">
        <f t="shared" si="6"/>
        <v>17.46</v>
      </c>
      <c r="AG18">
        <f t="shared" si="6"/>
        <v>17.46</v>
      </c>
      <c r="AH18">
        <f t="shared" si="6"/>
        <v>17.46</v>
      </c>
      <c r="AI18">
        <f t="shared" si="6"/>
        <v>17.46</v>
      </c>
      <c r="AJ18">
        <f t="shared" si="6"/>
        <v>17.46</v>
      </c>
      <c r="AK18">
        <f t="shared" si="6"/>
        <v>17.46</v>
      </c>
    </row>
    <row r="19" spans="1:37" ht="13.5">
      <c r="A19" t="s">
        <v>62</v>
      </c>
      <c r="B19">
        <f>B18</f>
        <v>17.46</v>
      </c>
      <c r="C19">
        <f aca="true" t="shared" si="7" ref="C19:AK19">B19+C18</f>
        <v>34.92</v>
      </c>
      <c r="D19">
        <f t="shared" si="7"/>
        <v>52.38</v>
      </c>
      <c r="E19">
        <f t="shared" si="7"/>
        <v>69.84</v>
      </c>
      <c r="F19">
        <f t="shared" si="7"/>
        <v>87.30000000000001</v>
      </c>
      <c r="G19">
        <f t="shared" si="7"/>
        <v>104.76000000000002</v>
      </c>
      <c r="H19">
        <f t="shared" si="7"/>
        <v>122.22000000000003</v>
      </c>
      <c r="I19">
        <f t="shared" si="7"/>
        <v>139.68000000000004</v>
      </c>
      <c r="J19">
        <f t="shared" si="7"/>
        <v>157.14000000000004</v>
      </c>
      <c r="K19">
        <f t="shared" si="7"/>
        <v>174.60000000000005</v>
      </c>
      <c r="L19">
        <f t="shared" si="7"/>
        <v>192.06000000000006</v>
      </c>
      <c r="M19">
        <f t="shared" si="7"/>
        <v>209.52000000000007</v>
      </c>
      <c r="N19">
        <f t="shared" si="7"/>
        <v>226.98000000000008</v>
      </c>
      <c r="O19">
        <f t="shared" si="7"/>
        <v>244.44000000000008</v>
      </c>
      <c r="P19">
        <f t="shared" si="7"/>
        <v>261.9000000000001</v>
      </c>
      <c r="Q19">
        <f t="shared" si="7"/>
        <v>279.36000000000007</v>
      </c>
      <c r="R19">
        <f t="shared" si="7"/>
        <v>296.82000000000005</v>
      </c>
      <c r="S19">
        <f t="shared" si="7"/>
        <v>314.28000000000003</v>
      </c>
      <c r="T19">
        <f t="shared" si="7"/>
        <v>331.74</v>
      </c>
      <c r="U19">
        <f t="shared" si="7"/>
        <v>349.2</v>
      </c>
      <c r="V19">
        <f t="shared" si="7"/>
        <v>366.65999999999997</v>
      </c>
      <c r="W19">
        <f t="shared" si="7"/>
        <v>384.11999999999995</v>
      </c>
      <c r="X19">
        <f t="shared" si="7"/>
        <v>401.5799999999999</v>
      </c>
      <c r="Y19">
        <f t="shared" si="7"/>
        <v>419.0399999999999</v>
      </c>
      <c r="Z19">
        <f t="shared" si="7"/>
        <v>436.4999999999999</v>
      </c>
      <c r="AA19">
        <f t="shared" si="7"/>
        <v>453.95999999999987</v>
      </c>
      <c r="AB19">
        <f t="shared" si="7"/>
        <v>471.41999999999985</v>
      </c>
      <c r="AC19">
        <f t="shared" si="7"/>
        <v>488.8799999999998</v>
      </c>
      <c r="AD19">
        <f t="shared" si="7"/>
        <v>506.3399999999998</v>
      </c>
      <c r="AE19">
        <f t="shared" si="7"/>
        <v>523.7999999999998</v>
      </c>
      <c r="AF19">
        <f t="shared" si="7"/>
        <v>541.2599999999999</v>
      </c>
      <c r="AG19">
        <f t="shared" si="7"/>
        <v>558.7199999999999</v>
      </c>
      <c r="AH19">
        <f t="shared" si="7"/>
        <v>576.18</v>
      </c>
      <c r="AI19">
        <f t="shared" si="7"/>
        <v>593.64</v>
      </c>
      <c r="AJ19">
        <f t="shared" si="7"/>
        <v>611.1</v>
      </c>
      <c r="AK19">
        <f t="shared" si="7"/>
        <v>628.5600000000001</v>
      </c>
    </row>
    <row r="20" spans="1:37" ht="13.5">
      <c r="A20" t="s">
        <v>28</v>
      </c>
      <c r="B20" s="5">
        <f aca="true" t="shared" si="8" ref="B20:AK20">IF($E$5&gt;=B14,$E$7/10000,0)</f>
        <v>146.7397741819667</v>
      </c>
      <c r="C20" s="5">
        <f t="shared" si="8"/>
        <v>146.7397741819667</v>
      </c>
      <c r="D20" s="5">
        <f t="shared" si="8"/>
        <v>146.7397741819667</v>
      </c>
      <c r="E20" s="5">
        <f t="shared" si="8"/>
        <v>146.7397741819667</v>
      </c>
      <c r="F20" s="5">
        <f t="shared" si="8"/>
        <v>146.7397741819667</v>
      </c>
      <c r="G20" s="5">
        <f t="shared" si="8"/>
        <v>146.7397741819667</v>
      </c>
      <c r="H20" s="5">
        <f t="shared" si="8"/>
        <v>146.7397741819667</v>
      </c>
      <c r="I20" s="5">
        <f t="shared" si="8"/>
        <v>146.7397741819667</v>
      </c>
      <c r="J20" s="5">
        <f t="shared" si="8"/>
        <v>146.7397741819667</v>
      </c>
      <c r="K20" s="5">
        <f t="shared" si="8"/>
        <v>146.7397741819667</v>
      </c>
      <c r="L20" s="5">
        <f t="shared" si="8"/>
        <v>146.7397741819667</v>
      </c>
      <c r="M20" s="5">
        <f t="shared" si="8"/>
        <v>146.7397741819667</v>
      </c>
      <c r="N20" s="5">
        <f t="shared" si="8"/>
        <v>146.7397741819667</v>
      </c>
      <c r="O20" s="5">
        <f t="shared" si="8"/>
        <v>146.7397741819667</v>
      </c>
      <c r="P20" s="5">
        <f t="shared" si="8"/>
        <v>146.7397741819667</v>
      </c>
      <c r="Q20" s="5">
        <f t="shared" si="8"/>
        <v>146.7397741819667</v>
      </c>
      <c r="R20" s="5">
        <f t="shared" si="8"/>
        <v>146.7397741819667</v>
      </c>
      <c r="S20" s="5">
        <f t="shared" si="8"/>
        <v>146.7397741819667</v>
      </c>
      <c r="T20" s="5">
        <f t="shared" si="8"/>
        <v>146.7397741819667</v>
      </c>
      <c r="U20" s="5">
        <f t="shared" si="8"/>
        <v>146.7397741819667</v>
      </c>
      <c r="V20" s="5">
        <f t="shared" si="8"/>
        <v>146.7397741819667</v>
      </c>
      <c r="W20" s="5">
        <f t="shared" si="8"/>
        <v>146.7397741819667</v>
      </c>
      <c r="X20" s="5">
        <f t="shared" si="8"/>
        <v>146.7397741819667</v>
      </c>
      <c r="Y20" s="5">
        <f t="shared" si="8"/>
        <v>146.7397741819667</v>
      </c>
      <c r="Z20" s="5">
        <f t="shared" si="8"/>
        <v>146.7397741819667</v>
      </c>
      <c r="AA20" s="5">
        <f t="shared" si="8"/>
        <v>0</v>
      </c>
      <c r="AB20" s="5">
        <f t="shared" si="8"/>
        <v>0</v>
      </c>
      <c r="AC20" s="5">
        <f t="shared" si="8"/>
        <v>0</v>
      </c>
      <c r="AD20" s="5">
        <f t="shared" si="8"/>
        <v>0</v>
      </c>
      <c r="AE20" s="5">
        <f t="shared" si="8"/>
        <v>0</v>
      </c>
      <c r="AF20" s="5">
        <f t="shared" si="8"/>
        <v>0</v>
      </c>
      <c r="AG20" s="5">
        <f t="shared" si="8"/>
        <v>0</v>
      </c>
      <c r="AH20" s="5">
        <f t="shared" si="8"/>
        <v>0</v>
      </c>
      <c r="AI20" s="5">
        <f t="shared" si="8"/>
        <v>0</v>
      </c>
      <c r="AJ20" s="5">
        <f t="shared" si="8"/>
        <v>0</v>
      </c>
      <c r="AK20" s="5">
        <f t="shared" si="8"/>
        <v>0</v>
      </c>
    </row>
    <row r="21" spans="1:37" ht="13.5">
      <c r="A21" t="s">
        <v>29</v>
      </c>
      <c r="B21" s="5">
        <f>B20</f>
        <v>146.7397741819667</v>
      </c>
      <c r="C21" s="5">
        <f aca="true" t="shared" si="9" ref="C21:AK21">B21+C20</f>
        <v>293.4795483639334</v>
      </c>
      <c r="D21" s="5">
        <f t="shared" si="9"/>
        <v>440.2193225459001</v>
      </c>
      <c r="E21" s="5">
        <f t="shared" si="9"/>
        <v>586.9590967278668</v>
      </c>
      <c r="F21" s="5">
        <f t="shared" si="9"/>
        <v>733.6988709098335</v>
      </c>
      <c r="G21" s="5">
        <f t="shared" si="9"/>
        <v>880.4386450918003</v>
      </c>
      <c r="H21" s="5">
        <f t="shared" si="9"/>
        <v>1027.1784192737668</v>
      </c>
      <c r="I21" s="5">
        <f t="shared" si="9"/>
        <v>1173.9181934557337</v>
      </c>
      <c r="J21" s="5">
        <f t="shared" si="9"/>
        <v>1320.6579676377005</v>
      </c>
      <c r="K21" s="5">
        <f t="shared" si="9"/>
        <v>1467.3977418196673</v>
      </c>
      <c r="L21" s="5">
        <f t="shared" si="9"/>
        <v>1614.1375160016341</v>
      </c>
      <c r="M21" s="5">
        <f t="shared" si="9"/>
        <v>1760.877290183601</v>
      </c>
      <c r="N21" s="5">
        <f t="shared" si="9"/>
        <v>1907.6170643655678</v>
      </c>
      <c r="O21" s="5">
        <f t="shared" si="9"/>
        <v>2054.3568385475346</v>
      </c>
      <c r="P21" s="5">
        <f t="shared" si="9"/>
        <v>2201.0966127295014</v>
      </c>
      <c r="Q21" s="5">
        <f t="shared" si="9"/>
        <v>2347.8363869114683</v>
      </c>
      <c r="R21" s="5">
        <f t="shared" si="9"/>
        <v>2494.576161093435</v>
      </c>
      <c r="S21" s="5">
        <f t="shared" si="9"/>
        <v>2641.315935275402</v>
      </c>
      <c r="T21" s="5">
        <f t="shared" si="9"/>
        <v>2788.0557094573687</v>
      </c>
      <c r="U21" s="5">
        <f t="shared" si="9"/>
        <v>2934.7954836393355</v>
      </c>
      <c r="V21" s="5">
        <f t="shared" si="9"/>
        <v>3081.5352578213024</v>
      </c>
      <c r="W21" s="5">
        <f t="shared" si="9"/>
        <v>3228.275032003269</v>
      </c>
      <c r="X21" s="5">
        <f t="shared" si="9"/>
        <v>3375.014806185236</v>
      </c>
      <c r="Y21" s="5">
        <f t="shared" si="9"/>
        <v>3521.754580367203</v>
      </c>
      <c r="Z21" s="5">
        <f t="shared" si="9"/>
        <v>3668.4943545491697</v>
      </c>
      <c r="AA21" s="5">
        <f t="shared" si="9"/>
        <v>3668.4943545491697</v>
      </c>
      <c r="AB21" s="5">
        <f t="shared" si="9"/>
        <v>3668.4943545491697</v>
      </c>
      <c r="AC21" s="5">
        <f t="shared" si="9"/>
        <v>3668.4943545491697</v>
      </c>
      <c r="AD21" s="5">
        <f t="shared" si="9"/>
        <v>3668.4943545491697</v>
      </c>
      <c r="AE21" s="5">
        <f t="shared" si="9"/>
        <v>3668.4943545491697</v>
      </c>
      <c r="AF21" s="5">
        <f t="shared" si="9"/>
        <v>3668.4943545491697</v>
      </c>
      <c r="AG21" s="5">
        <f t="shared" si="9"/>
        <v>3668.4943545491697</v>
      </c>
      <c r="AH21" s="5">
        <f t="shared" si="9"/>
        <v>3668.4943545491697</v>
      </c>
      <c r="AI21" s="5">
        <f t="shared" si="9"/>
        <v>3668.4943545491697</v>
      </c>
      <c r="AJ21" s="5">
        <f t="shared" si="9"/>
        <v>3668.4943545491697</v>
      </c>
      <c r="AK21" s="5">
        <f t="shared" si="9"/>
        <v>3668.4943545491697</v>
      </c>
    </row>
    <row r="22" spans="1:37" ht="13.5">
      <c r="A22" t="s">
        <v>64</v>
      </c>
      <c r="B22" s="4">
        <f aca="true" t="shared" si="10" ref="B22:AK22">IF($E$5&gt;=B$14,-1/10000*PPMT($E$4,B$14,$E$5,$E$3*10000,0),0)</f>
        <v>49.36586168512807</v>
      </c>
      <c r="C22" s="4">
        <f t="shared" si="10"/>
        <v>51.58732546095882</v>
      </c>
      <c r="D22" s="4">
        <f t="shared" si="10"/>
        <v>53.908755106701975</v>
      </c>
      <c r="E22" s="4">
        <f t="shared" si="10"/>
        <v>56.33464908650356</v>
      </c>
      <c r="F22" s="4">
        <f t="shared" si="10"/>
        <v>58.869708295396194</v>
      </c>
      <c r="G22" s="4">
        <f t="shared" si="10"/>
        <v>61.51884516868903</v>
      </c>
      <c r="H22" s="4">
        <f t="shared" si="10"/>
        <v>64.28719320128003</v>
      </c>
      <c r="I22" s="4">
        <f t="shared" si="10"/>
        <v>67.18011689533763</v>
      </c>
      <c r="J22" s="4">
        <f t="shared" si="10"/>
        <v>70.2032221556278</v>
      </c>
      <c r="K22" s="4">
        <f t="shared" si="10"/>
        <v>73.36236715263104</v>
      </c>
      <c r="L22" s="4">
        <f t="shared" si="10"/>
        <v>76.66367367449942</v>
      </c>
      <c r="M22" s="4">
        <f t="shared" si="10"/>
        <v>80.11353898985192</v>
      </c>
      <c r="N22" s="4">
        <f t="shared" si="10"/>
        <v>83.71864824439524</v>
      </c>
      <c r="O22" s="4">
        <f t="shared" si="10"/>
        <v>87.48598741539301</v>
      </c>
      <c r="P22" s="4">
        <f t="shared" si="10"/>
        <v>91.42285684908568</v>
      </c>
      <c r="Q22" s="4">
        <f t="shared" si="10"/>
        <v>95.53688540729452</v>
      </c>
      <c r="R22" s="4">
        <f t="shared" si="10"/>
        <v>99.83604525062277</v>
      </c>
      <c r="S22" s="4">
        <f t="shared" si="10"/>
        <v>104.32866728690077</v>
      </c>
      <c r="T22" s="4">
        <f t="shared" si="10"/>
        <v>109.02345731481132</v>
      </c>
      <c r="U22" s="4">
        <f t="shared" si="10"/>
        <v>113.92951289397782</v>
      </c>
      <c r="V22" s="4">
        <f t="shared" si="10"/>
        <v>119.05634097420676</v>
      </c>
      <c r="W22" s="4">
        <f t="shared" si="10"/>
        <v>124.41387631804606</v>
      </c>
      <c r="X22" s="4">
        <f t="shared" si="10"/>
        <v>130.01250075235814</v>
      </c>
      <c r="Y22" s="4">
        <f t="shared" si="10"/>
        <v>135.86306328621424</v>
      </c>
      <c r="Z22" s="4">
        <f t="shared" si="10"/>
        <v>141.97690113409385</v>
      </c>
      <c r="AA22" s="4">
        <f t="shared" si="10"/>
        <v>0</v>
      </c>
      <c r="AB22" s="4">
        <f t="shared" si="10"/>
        <v>0</v>
      </c>
      <c r="AC22" s="4">
        <f t="shared" si="10"/>
        <v>0</v>
      </c>
      <c r="AD22" s="4">
        <f t="shared" si="10"/>
        <v>0</v>
      </c>
      <c r="AE22" s="4">
        <f t="shared" si="10"/>
        <v>0</v>
      </c>
      <c r="AF22" s="4">
        <f t="shared" si="10"/>
        <v>0</v>
      </c>
      <c r="AG22" s="4">
        <f t="shared" si="10"/>
        <v>0</v>
      </c>
      <c r="AH22" s="4">
        <f t="shared" si="10"/>
        <v>0</v>
      </c>
      <c r="AI22" s="4">
        <f t="shared" si="10"/>
        <v>0</v>
      </c>
      <c r="AJ22" s="4">
        <f t="shared" si="10"/>
        <v>0</v>
      </c>
      <c r="AK22" s="4">
        <f t="shared" si="10"/>
        <v>0</v>
      </c>
    </row>
    <row r="23" spans="1:37" ht="13.5">
      <c r="A23" t="s">
        <v>65</v>
      </c>
      <c r="B23" s="4">
        <f>B22</f>
        <v>49.36586168512807</v>
      </c>
      <c r="C23" s="4">
        <f aca="true" t="shared" si="11" ref="C23:AK23">B23+C22</f>
        <v>100.95318714608689</v>
      </c>
      <c r="D23" s="4">
        <f t="shared" si="11"/>
        <v>154.86194225278888</v>
      </c>
      <c r="E23" s="4">
        <f t="shared" si="11"/>
        <v>211.19659133929244</v>
      </c>
      <c r="F23" s="4">
        <f t="shared" si="11"/>
        <v>270.0662996346886</v>
      </c>
      <c r="G23" s="4">
        <f t="shared" si="11"/>
        <v>331.58514480337766</v>
      </c>
      <c r="H23" s="4">
        <f t="shared" si="11"/>
        <v>395.8723380046577</v>
      </c>
      <c r="I23" s="4">
        <f t="shared" si="11"/>
        <v>463.0524548999953</v>
      </c>
      <c r="J23" s="4">
        <f t="shared" si="11"/>
        <v>533.2556770556231</v>
      </c>
      <c r="K23" s="4">
        <f t="shared" si="11"/>
        <v>606.6180442082541</v>
      </c>
      <c r="L23" s="4">
        <f t="shared" si="11"/>
        <v>683.2817178827536</v>
      </c>
      <c r="M23" s="4">
        <f t="shared" si="11"/>
        <v>763.3952568726055</v>
      </c>
      <c r="N23" s="4">
        <f t="shared" si="11"/>
        <v>847.1139051170007</v>
      </c>
      <c r="O23" s="4">
        <f t="shared" si="11"/>
        <v>934.5998925323937</v>
      </c>
      <c r="P23" s="4">
        <f t="shared" si="11"/>
        <v>1026.0227493814793</v>
      </c>
      <c r="Q23" s="4">
        <f t="shared" si="11"/>
        <v>1121.5596347887738</v>
      </c>
      <c r="R23" s="4">
        <f t="shared" si="11"/>
        <v>1221.3956800393967</v>
      </c>
      <c r="S23" s="4">
        <f t="shared" si="11"/>
        <v>1325.7243473262974</v>
      </c>
      <c r="T23" s="4">
        <f t="shared" si="11"/>
        <v>1434.7478046411088</v>
      </c>
      <c r="U23" s="4">
        <f t="shared" si="11"/>
        <v>1548.6773175350866</v>
      </c>
      <c r="V23" s="4">
        <f t="shared" si="11"/>
        <v>1667.7336585092933</v>
      </c>
      <c r="W23" s="4">
        <f t="shared" si="11"/>
        <v>1792.1475348273393</v>
      </c>
      <c r="X23" s="4">
        <f t="shared" si="11"/>
        <v>1922.1600355796975</v>
      </c>
      <c r="Y23" s="4">
        <f t="shared" si="11"/>
        <v>2058.023098865912</v>
      </c>
      <c r="Z23" s="4">
        <f t="shared" si="11"/>
        <v>2200.0000000000055</v>
      </c>
      <c r="AA23" s="4">
        <f t="shared" si="11"/>
        <v>2200.0000000000055</v>
      </c>
      <c r="AB23" s="4">
        <f t="shared" si="11"/>
        <v>2200.0000000000055</v>
      </c>
      <c r="AC23" s="4">
        <f t="shared" si="11"/>
        <v>2200.0000000000055</v>
      </c>
      <c r="AD23" s="4">
        <f t="shared" si="11"/>
        <v>2200.0000000000055</v>
      </c>
      <c r="AE23" s="4">
        <f t="shared" si="11"/>
        <v>2200.0000000000055</v>
      </c>
      <c r="AF23" s="4">
        <f t="shared" si="11"/>
        <v>2200.0000000000055</v>
      </c>
      <c r="AG23" s="4">
        <f t="shared" si="11"/>
        <v>2200.0000000000055</v>
      </c>
      <c r="AH23" s="4">
        <f t="shared" si="11"/>
        <v>2200.0000000000055</v>
      </c>
      <c r="AI23" s="4">
        <f t="shared" si="11"/>
        <v>2200.0000000000055</v>
      </c>
      <c r="AJ23" s="4">
        <f t="shared" si="11"/>
        <v>2200.0000000000055</v>
      </c>
      <c r="AK23" s="4">
        <f t="shared" si="11"/>
        <v>2200.0000000000055</v>
      </c>
    </row>
    <row r="24" spans="1:37" ht="13.5">
      <c r="A24" t="s">
        <v>68</v>
      </c>
      <c r="B24" s="5">
        <f>IF(($E$3-B23)&gt;=0,($E$3-B23),0)</f>
        <v>2150.634138314872</v>
      </c>
      <c r="C24" s="5">
        <f aca="true" t="shared" si="12" ref="C24:AK24">IF(($E$3-C23)&gt;=0,($E$3-C23),0)</f>
        <v>2099.0468128539133</v>
      </c>
      <c r="D24" s="5">
        <f t="shared" si="12"/>
        <v>2045.1380577472112</v>
      </c>
      <c r="E24" s="5">
        <f t="shared" si="12"/>
        <v>1988.8034086607076</v>
      </c>
      <c r="F24" s="5">
        <f t="shared" si="12"/>
        <v>1929.9337003653113</v>
      </c>
      <c r="G24" s="5">
        <f t="shared" si="12"/>
        <v>1868.4148551966223</v>
      </c>
      <c r="H24" s="5">
        <f t="shared" si="12"/>
        <v>1804.1276619953424</v>
      </c>
      <c r="I24" s="5">
        <f t="shared" si="12"/>
        <v>1736.9475451000046</v>
      </c>
      <c r="J24" s="5">
        <f t="shared" si="12"/>
        <v>1666.744322944377</v>
      </c>
      <c r="K24" s="5">
        <f t="shared" si="12"/>
        <v>1593.381955791746</v>
      </c>
      <c r="L24" s="5">
        <f t="shared" si="12"/>
        <v>1516.7182821172464</v>
      </c>
      <c r="M24" s="5">
        <f t="shared" si="12"/>
        <v>1436.6047431273946</v>
      </c>
      <c r="N24" s="5">
        <f t="shared" si="12"/>
        <v>1352.8860948829993</v>
      </c>
      <c r="O24" s="5">
        <f t="shared" si="12"/>
        <v>1265.4001074676062</v>
      </c>
      <c r="P24" s="5">
        <f t="shared" si="12"/>
        <v>1173.9772506185207</v>
      </c>
      <c r="Q24" s="5">
        <f t="shared" si="12"/>
        <v>1078.4403652112262</v>
      </c>
      <c r="R24" s="5">
        <f t="shared" si="12"/>
        <v>978.6043199606033</v>
      </c>
      <c r="S24" s="5">
        <f t="shared" si="12"/>
        <v>874.2756526737026</v>
      </c>
      <c r="T24" s="5">
        <f t="shared" si="12"/>
        <v>765.2521953588912</v>
      </c>
      <c r="U24" s="5">
        <f t="shared" si="12"/>
        <v>651.3226824649134</v>
      </c>
      <c r="V24" s="5">
        <f t="shared" si="12"/>
        <v>532.2663414907067</v>
      </c>
      <c r="W24" s="5">
        <f t="shared" si="12"/>
        <v>407.8524651726607</v>
      </c>
      <c r="X24" s="5">
        <f t="shared" si="12"/>
        <v>277.8399644203025</v>
      </c>
      <c r="Y24" s="5">
        <f t="shared" si="12"/>
        <v>141.97690113408817</v>
      </c>
      <c r="Z24" s="5">
        <f t="shared" si="12"/>
        <v>0</v>
      </c>
      <c r="AA24" s="5">
        <f t="shared" si="12"/>
        <v>0</v>
      </c>
      <c r="AB24" s="5">
        <f t="shared" si="12"/>
        <v>0</v>
      </c>
      <c r="AC24" s="5">
        <f t="shared" si="12"/>
        <v>0</v>
      </c>
      <c r="AD24" s="5">
        <f t="shared" si="12"/>
        <v>0</v>
      </c>
      <c r="AE24" s="5">
        <f t="shared" si="12"/>
        <v>0</v>
      </c>
      <c r="AF24" s="5">
        <f t="shared" si="12"/>
        <v>0</v>
      </c>
      <c r="AG24" s="5">
        <f t="shared" si="12"/>
        <v>0</v>
      </c>
      <c r="AH24" s="5">
        <f t="shared" si="12"/>
        <v>0</v>
      </c>
      <c r="AI24" s="5">
        <f t="shared" si="12"/>
        <v>0</v>
      </c>
      <c r="AJ24" s="5">
        <f t="shared" si="12"/>
        <v>0</v>
      </c>
      <c r="AK24" s="5">
        <f t="shared" si="12"/>
        <v>0</v>
      </c>
    </row>
    <row r="25" spans="1:37" ht="13.5">
      <c r="A25" t="s">
        <v>66</v>
      </c>
      <c r="B25" s="4">
        <f aca="true" t="shared" si="13" ref="B25:AK25">IF($E$5&gt;=B$14,$E$7/10000-B22,0)</f>
        <v>97.37391249683864</v>
      </c>
      <c r="C25" s="4">
        <f t="shared" si="13"/>
        <v>95.15244872100789</v>
      </c>
      <c r="D25" s="4">
        <f t="shared" si="13"/>
        <v>92.83101907526473</v>
      </c>
      <c r="E25" s="4">
        <f t="shared" si="13"/>
        <v>90.40512509546315</v>
      </c>
      <c r="F25" s="4">
        <f t="shared" si="13"/>
        <v>87.87006588657052</v>
      </c>
      <c r="G25" s="4">
        <f t="shared" si="13"/>
        <v>85.22092901327767</v>
      </c>
      <c r="H25" s="4">
        <f t="shared" si="13"/>
        <v>82.45258098068668</v>
      </c>
      <c r="I25" s="4">
        <f t="shared" si="13"/>
        <v>79.55965728662908</v>
      </c>
      <c r="J25" s="4">
        <f t="shared" si="13"/>
        <v>76.53655202633891</v>
      </c>
      <c r="K25" s="4">
        <f t="shared" si="13"/>
        <v>73.37740702933567</v>
      </c>
      <c r="L25" s="4">
        <f t="shared" si="13"/>
        <v>70.07610050746729</v>
      </c>
      <c r="M25" s="4">
        <f t="shared" si="13"/>
        <v>66.62623519211479</v>
      </c>
      <c r="N25" s="4">
        <f t="shared" si="13"/>
        <v>63.02112593757147</v>
      </c>
      <c r="O25" s="4">
        <f t="shared" si="13"/>
        <v>59.2537867665737</v>
      </c>
      <c r="P25" s="4">
        <f t="shared" si="13"/>
        <v>55.31691733288103</v>
      </c>
      <c r="Q25" s="4">
        <f t="shared" si="13"/>
        <v>51.20288877467219</v>
      </c>
      <c r="R25" s="4">
        <f t="shared" si="13"/>
        <v>46.903728931343935</v>
      </c>
      <c r="S25" s="4">
        <f t="shared" si="13"/>
        <v>42.41110689506594</v>
      </c>
      <c r="T25" s="4">
        <f t="shared" si="13"/>
        <v>37.716316867155385</v>
      </c>
      <c r="U25" s="4">
        <f t="shared" si="13"/>
        <v>32.810261287988894</v>
      </c>
      <c r="V25" s="4">
        <f t="shared" si="13"/>
        <v>27.683433207759947</v>
      </c>
      <c r="W25" s="4">
        <f t="shared" si="13"/>
        <v>22.325897863920645</v>
      </c>
      <c r="X25" s="4">
        <f t="shared" si="13"/>
        <v>16.727273429608573</v>
      </c>
      <c r="Y25" s="4">
        <f t="shared" si="13"/>
        <v>10.876710895752467</v>
      </c>
      <c r="Z25" s="4">
        <f t="shared" si="13"/>
        <v>4.7628730478728585</v>
      </c>
      <c r="AA25" s="4">
        <f t="shared" si="13"/>
        <v>0</v>
      </c>
      <c r="AB25" s="4">
        <f t="shared" si="13"/>
        <v>0</v>
      </c>
      <c r="AC25" s="4">
        <f t="shared" si="13"/>
        <v>0</v>
      </c>
      <c r="AD25" s="4">
        <f t="shared" si="13"/>
        <v>0</v>
      </c>
      <c r="AE25" s="4">
        <f t="shared" si="13"/>
        <v>0</v>
      </c>
      <c r="AF25" s="4">
        <f t="shared" si="13"/>
        <v>0</v>
      </c>
      <c r="AG25" s="4">
        <f t="shared" si="13"/>
        <v>0</v>
      </c>
      <c r="AH25" s="4">
        <f t="shared" si="13"/>
        <v>0</v>
      </c>
      <c r="AI25" s="4">
        <f t="shared" si="13"/>
        <v>0</v>
      </c>
      <c r="AJ25" s="4">
        <f t="shared" si="13"/>
        <v>0</v>
      </c>
      <c r="AK25" s="4">
        <f t="shared" si="13"/>
        <v>0</v>
      </c>
    </row>
    <row r="26" spans="1:37" ht="13.5">
      <c r="A26" t="s">
        <v>67</v>
      </c>
      <c r="B26" s="4">
        <f>B25</f>
        <v>97.37391249683864</v>
      </c>
      <c r="C26" s="4">
        <f aca="true" t="shared" si="14" ref="C26:AK26">B26+C25</f>
        <v>192.52636121784653</v>
      </c>
      <c r="D26" s="4">
        <f t="shared" si="14"/>
        <v>285.35738029311125</v>
      </c>
      <c r="E26" s="4">
        <f t="shared" si="14"/>
        <v>375.76250538857437</v>
      </c>
      <c r="F26" s="4">
        <f t="shared" si="14"/>
        <v>463.63257127514487</v>
      </c>
      <c r="G26" s="4">
        <f t="shared" si="14"/>
        <v>548.8535002884225</v>
      </c>
      <c r="H26" s="4">
        <f t="shared" si="14"/>
        <v>631.3060812691092</v>
      </c>
      <c r="I26" s="4">
        <f t="shared" si="14"/>
        <v>710.8657385557383</v>
      </c>
      <c r="J26" s="4">
        <f t="shared" si="14"/>
        <v>787.4022905820772</v>
      </c>
      <c r="K26" s="4">
        <f t="shared" si="14"/>
        <v>860.7796976114129</v>
      </c>
      <c r="L26" s="4">
        <f t="shared" si="14"/>
        <v>930.8557981188801</v>
      </c>
      <c r="M26" s="4">
        <f t="shared" si="14"/>
        <v>997.4820333109949</v>
      </c>
      <c r="N26" s="4">
        <f t="shared" si="14"/>
        <v>1060.5031592485664</v>
      </c>
      <c r="O26" s="4">
        <f t="shared" si="14"/>
        <v>1119.75694601514</v>
      </c>
      <c r="P26" s="4">
        <f t="shared" si="14"/>
        <v>1175.0738633480212</v>
      </c>
      <c r="Q26" s="4">
        <f t="shared" si="14"/>
        <v>1226.2767521226933</v>
      </c>
      <c r="R26" s="4">
        <f t="shared" si="14"/>
        <v>1273.1804810540373</v>
      </c>
      <c r="S26" s="4">
        <f t="shared" si="14"/>
        <v>1315.5915879491033</v>
      </c>
      <c r="T26" s="4">
        <f t="shared" si="14"/>
        <v>1353.3079048162588</v>
      </c>
      <c r="U26" s="4">
        <f t="shared" si="14"/>
        <v>1386.1181661042476</v>
      </c>
      <c r="V26" s="4">
        <f t="shared" si="14"/>
        <v>1413.8015993120075</v>
      </c>
      <c r="W26" s="4">
        <f t="shared" si="14"/>
        <v>1436.127497175928</v>
      </c>
      <c r="X26" s="4">
        <f t="shared" si="14"/>
        <v>1452.8547706055367</v>
      </c>
      <c r="Y26" s="4">
        <f t="shared" si="14"/>
        <v>1463.7314815012892</v>
      </c>
      <c r="Z26" s="4">
        <f t="shared" si="14"/>
        <v>1468.494354549162</v>
      </c>
      <c r="AA26" s="4">
        <f t="shared" si="14"/>
        <v>1468.494354549162</v>
      </c>
      <c r="AB26" s="4">
        <f t="shared" si="14"/>
        <v>1468.494354549162</v>
      </c>
      <c r="AC26" s="4">
        <f t="shared" si="14"/>
        <v>1468.494354549162</v>
      </c>
      <c r="AD26" s="4">
        <f t="shared" si="14"/>
        <v>1468.494354549162</v>
      </c>
      <c r="AE26" s="4">
        <f t="shared" si="14"/>
        <v>1468.494354549162</v>
      </c>
      <c r="AF26" s="4">
        <f t="shared" si="14"/>
        <v>1468.494354549162</v>
      </c>
      <c r="AG26" s="4">
        <f t="shared" si="14"/>
        <v>1468.494354549162</v>
      </c>
      <c r="AH26" s="4">
        <f t="shared" si="14"/>
        <v>1468.494354549162</v>
      </c>
      <c r="AI26" s="4">
        <f t="shared" si="14"/>
        <v>1468.494354549162</v>
      </c>
      <c r="AJ26" s="4">
        <f t="shared" si="14"/>
        <v>1468.494354549162</v>
      </c>
      <c r="AK26" s="4">
        <f t="shared" si="14"/>
        <v>1468.494354549162</v>
      </c>
    </row>
    <row r="29" spans="2:37" ht="13.5">
      <c r="B29" t="s">
        <v>3</v>
      </c>
      <c r="C29" t="s">
        <v>4</v>
      </c>
      <c r="D29" t="s">
        <v>5</v>
      </c>
      <c r="E29" t="s">
        <v>6</v>
      </c>
      <c r="F29" t="s">
        <v>7</v>
      </c>
      <c r="G29" t="s">
        <v>8</v>
      </c>
      <c r="H29" t="s">
        <v>9</v>
      </c>
      <c r="I29" t="s">
        <v>10</v>
      </c>
      <c r="J29" t="s">
        <v>11</v>
      </c>
      <c r="K29" t="s">
        <v>12</v>
      </c>
      <c r="L29" t="s">
        <v>17</v>
      </c>
      <c r="M29" t="s">
        <v>18</v>
      </c>
      <c r="N29" t="s">
        <v>19</v>
      </c>
      <c r="O29" t="s">
        <v>20</v>
      </c>
      <c r="P29" t="s">
        <v>21</v>
      </c>
      <c r="Q29" t="s">
        <v>32</v>
      </c>
      <c r="R29" t="s">
        <v>33</v>
      </c>
      <c r="S29" t="s">
        <v>34</v>
      </c>
      <c r="T29" t="s">
        <v>35</v>
      </c>
      <c r="U29" t="s">
        <v>36</v>
      </c>
      <c r="V29" t="s">
        <v>37</v>
      </c>
      <c r="W29" t="s">
        <v>38</v>
      </c>
      <c r="X29" t="s">
        <v>39</v>
      </c>
      <c r="Y29" t="s">
        <v>40</v>
      </c>
      <c r="Z29" t="s">
        <v>41</v>
      </c>
      <c r="AA29" t="s">
        <v>42</v>
      </c>
      <c r="AB29" t="s">
        <v>43</v>
      </c>
      <c r="AC29" t="s">
        <v>44</v>
      </c>
      <c r="AD29" t="s">
        <v>45</v>
      </c>
      <c r="AE29" t="s">
        <v>46</v>
      </c>
      <c r="AF29" t="s">
        <v>53</v>
      </c>
      <c r="AG29" t="s">
        <v>54</v>
      </c>
      <c r="AH29" t="s">
        <v>55</v>
      </c>
      <c r="AI29" t="s">
        <v>56</v>
      </c>
      <c r="AJ29" t="s">
        <v>57</v>
      </c>
      <c r="AK29" t="s">
        <v>58</v>
      </c>
    </row>
    <row r="30" spans="1:37" ht="13.5">
      <c r="A30" t="s">
        <v>13</v>
      </c>
      <c r="B30">
        <f aca="true" t="shared" si="15" ref="B30:AK30">$B$3*B$15</f>
        <v>349.2</v>
      </c>
      <c r="C30">
        <f t="shared" si="15"/>
        <v>349.2</v>
      </c>
      <c r="D30">
        <f t="shared" si="15"/>
        <v>349.2</v>
      </c>
      <c r="E30">
        <f t="shared" si="15"/>
        <v>349.2</v>
      </c>
      <c r="F30">
        <f t="shared" si="15"/>
        <v>349.2</v>
      </c>
      <c r="G30">
        <f t="shared" si="15"/>
        <v>349.2</v>
      </c>
      <c r="H30">
        <f t="shared" si="15"/>
        <v>349.2</v>
      </c>
      <c r="I30">
        <f t="shared" si="15"/>
        <v>349.2</v>
      </c>
      <c r="J30">
        <f t="shared" si="15"/>
        <v>349.2</v>
      </c>
      <c r="K30">
        <f t="shared" si="15"/>
        <v>349.2</v>
      </c>
      <c r="L30">
        <f t="shared" si="15"/>
        <v>349.2</v>
      </c>
      <c r="M30">
        <f t="shared" si="15"/>
        <v>349.2</v>
      </c>
      <c r="N30">
        <f t="shared" si="15"/>
        <v>349.2</v>
      </c>
      <c r="O30">
        <f t="shared" si="15"/>
        <v>349.2</v>
      </c>
      <c r="P30">
        <f t="shared" si="15"/>
        <v>349.2</v>
      </c>
      <c r="Q30">
        <f t="shared" si="15"/>
        <v>349.2</v>
      </c>
      <c r="R30">
        <f t="shared" si="15"/>
        <v>349.2</v>
      </c>
      <c r="S30">
        <f t="shared" si="15"/>
        <v>349.2</v>
      </c>
      <c r="T30">
        <f t="shared" si="15"/>
        <v>349.2</v>
      </c>
      <c r="U30">
        <f t="shared" si="15"/>
        <v>349.2</v>
      </c>
      <c r="V30">
        <f t="shared" si="15"/>
        <v>349.2</v>
      </c>
      <c r="W30">
        <f t="shared" si="15"/>
        <v>349.2</v>
      </c>
      <c r="X30">
        <f t="shared" si="15"/>
        <v>349.2</v>
      </c>
      <c r="Y30">
        <f t="shared" si="15"/>
        <v>349.2</v>
      </c>
      <c r="Z30">
        <f t="shared" si="15"/>
        <v>349.2</v>
      </c>
      <c r="AA30">
        <f t="shared" si="15"/>
        <v>349.2</v>
      </c>
      <c r="AB30">
        <f t="shared" si="15"/>
        <v>349.2</v>
      </c>
      <c r="AC30">
        <f t="shared" si="15"/>
        <v>349.2</v>
      </c>
      <c r="AD30">
        <f t="shared" si="15"/>
        <v>349.2</v>
      </c>
      <c r="AE30">
        <f t="shared" si="15"/>
        <v>349.2</v>
      </c>
      <c r="AF30">
        <f t="shared" si="15"/>
        <v>349.2</v>
      </c>
      <c r="AG30">
        <f t="shared" si="15"/>
        <v>349.2</v>
      </c>
      <c r="AH30">
        <f t="shared" si="15"/>
        <v>349.2</v>
      </c>
      <c r="AI30">
        <f t="shared" si="15"/>
        <v>349.2</v>
      </c>
      <c r="AJ30">
        <f t="shared" si="15"/>
        <v>349.2</v>
      </c>
      <c r="AK30">
        <f t="shared" si="15"/>
        <v>349.2</v>
      </c>
    </row>
    <row r="31" spans="1:37" ht="13.5">
      <c r="A31" t="s">
        <v>14</v>
      </c>
      <c r="B31">
        <f>0+B30</f>
        <v>349.2</v>
      </c>
      <c r="C31">
        <f aca="true" t="shared" si="16" ref="C31:AK31">B31+C30</f>
        <v>698.4</v>
      </c>
      <c r="D31">
        <f t="shared" si="16"/>
        <v>1047.6</v>
      </c>
      <c r="E31">
        <f t="shared" si="16"/>
        <v>1396.8</v>
      </c>
      <c r="F31">
        <f t="shared" si="16"/>
        <v>1746</v>
      </c>
      <c r="G31">
        <f t="shared" si="16"/>
        <v>2095.2</v>
      </c>
      <c r="H31">
        <f t="shared" si="16"/>
        <v>2444.3999999999996</v>
      </c>
      <c r="I31">
        <f t="shared" si="16"/>
        <v>2793.5999999999995</v>
      </c>
      <c r="J31">
        <f t="shared" si="16"/>
        <v>3142.7999999999993</v>
      </c>
      <c r="K31">
        <f t="shared" si="16"/>
        <v>3491.999999999999</v>
      </c>
      <c r="L31">
        <f t="shared" si="16"/>
        <v>3841.199999999999</v>
      </c>
      <c r="M31">
        <f t="shared" si="16"/>
        <v>4190.399999999999</v>
      </c>
      <c r="N31">
        <f t="shared" si="16"/>
        <v>4539.5999999999985</v>
      </c>
      <c r="O31">
        <f t="shared" si="16"/>
        <v>4888.799999999998</v>
      </c>
      <c r="P31">
        <f t="shared" si="16"/>
        <v>5237.999999999998</v>
      </c>
      <c r="Q31">
        <f t="shared" si="16"/>
        <v>5587.199999999998</v>
      </c>
      <c r="R31">
        <f t="shared" si="16"/>
        <v>5936.399999999998</v>
      </c>
      <c r="S31">
        <f t="shared" si="16"/>
        <v>6285.599999999998</v>
      </c>
      <c r="T31">
        <f t="shared" si="16"/>
        <v>6634.799999999997</v>
      </c>
      <c r="U31">
        <f t="shared" si="16"/>
        <v>6983.999999999997</v>
      </c>
      <c r="V31">
        <f t="shared" si="16"/>
        <v>7333.199999999997</v>
      </c>
      <c r="W31">
        <f t="shared" si="16"/>
        <v>7682.399999999997</v>
      </c>
      <c r="X31">
        <f t="shared" si="16"/>
        <v>8031.599999999997</v>
      </c>
      <c r="Y31">
        <f t="shared" si="16"/>
        <v>8380.799999999997</v>
      </c>
      <c r="Z31">
        <f t="shared" si="16"/>
        <v>8729.999999999998</v>
      </c>
      <c r="AA31">
        <f t="shared" si="16"/>
        <v>9079.199999999999</v>
      </c>
      <c r="AB31">
        <f t="shared" si="16"/>
        <v>9428.4</v>
      </c>
      <c r="AC31">
        <f t="shared" si="16"/>
        <v>9777.6</v>
      </c>
      <c r="AD31">
        <f t="shared" si="16"/>
        <v>10126.800000000001</v>
      </c>
      <c r="AE31">
        <f t="shared" si="16"/>
        <v>10476.000000000002</v>
      </c>
      <c r="AF31">
        <f t="shared" si="16"/>
        <v>10825.200000000003</v>
      </c>
      <c r="AG31">
        <f t="shared" si="16"/>
        <v>11174.400000000003</v>
      </c>
      <c r="AH31">
        <f t="shared" si="16"/>
        <v>11523.600000000004</v>
      </c>
      <c r="AI31">
        <f t="shared" si="16"/>
        <v>11872.800000000005</v>
      </c>
      <c r="AJ31">
        <f t="shared" si="16"/>
        <v>12222.000000000005</v>
      </c>
      <c r="AK31">
        <f t="shared" si="16"/>
        <v>12571.200000000006</v>
      </c>
    </row>
    <row r="32" spans="1:37" ht="13.5">
      <c r="A32" t="s">
        <v>86</v>
      </c>
      <c r="B32">
        <f aca="true" t="shared" si="17" ref="B32:AK32">B30*B$16</f>
        <v>244.43999999999997</v>
      </c>
      <c r="C32">
        <f t="shared" si="17"/>
        <v>244.43999999999997</v>
      </c>
      <c r="D32">
        <f t="shared" si="17"/>
        <v>244.43999999999997</v>
      </c>
      <c r="E32">
        <f t="shared" si="17"/>
        <v>244.43999999999997</v>
      </c>
      <c r="F32">
        <f t="shared" si="17"/>
        <v>244.43999999999997</v>
      </c>
      <c r="G32">
        <f t="shared" si="17"/>
        <v>244.43999999999997</v>
      </c>
      <c r="H32">
        <f t="shared" si="17"/>
        <v>244.43999999999997</v>
      </c>
      <c r="I32">
        <f t="shared" si="17"/>
        <v>244.43999999999997</v>
      </c>
      <c r="J32">
        <f t="shared" si="17"/>
        <v>244.43999999999997</v>
      </c>
      <c r="K32">
        <f t="shared" si="17"/>
        <v>244.43999999999997</v>
      </c>
      <c r="L32">
        <f t="shared" si="17"/>
        <v>244.43999999999997</v>
      </c>
      <c r="M32">
        <f t="shared" si="17"/>
        <v>244.43999999999997</v>
      </c>
      <c r="N32">
        <f t="shared" si="17"/>
        <v>244.43999999999997</v>
      </c>
      <c r="O32">
        <f t="shared" si="17"/>
        <v>244.43999999999997</v>
      </c>
      <c r="P32">
        <f t="shared" si="17"/>
        <v>244.43999999999997</v>
      </c>
      <c r="Q32">
        <f t="shared" si="17"/>
        <v>244.43999999999997</v>
      </c>
      <c r="R32">
        <f t="shared" si="17"/>
        <v>244.43999999999997</v>
      </c>
      <c r="S32">
        <f t="shared" si="17"/>
        <v>244.43999999999997</v>
      </c>
      <c r="T32">
        <f t="shared" si="17"/>
        <v>244.43999999999997</v>
      </c>
      <c r="U32">
        <f t="shared" si="17"/>
        <v>244.43999999999997</v>
      </c>
      <c r="V32">
        <f t="shared" si="17"/>
        <v>244.43999999999997</v>
      </c>
      <c r="W32">
        <f t="shared" si="17"/>
        <v>244.43999999999997</v>
      </c>
      <c r="X32">
        <f t="shared" si="17"/>
        <v>244.43999999999997</v>
      </c>
      <c r="Y32">
        <f t="shared" si="17"/>
        <v>244.43999999999997</v>
      </c>
      <c r="Z32">
        <f t="shared" si="17"/>
        <v>244.43999999999997</v>
      </c>
      <c r="AA32">
        <f t="shared" si="17"/>
        <v>244.43999999999997</v>
      </c>
      <c r="AB32">
        <f t="shared" si="17"/>
        <v>244.43999999999997</v>
      </c>
      <c r="AC32">
        <f t="shared" si="17"/>
        <v>244.43999999999997</v>
      </c>
      <c r="AD32">
        <f t="shared" si="17"/>
        <v>244.43999999999997</v>
      </c>
      <c r="AE32">
        <f t="shared" si="17"/>
        <v>244.43999999999997</v>
      </c>
      <c r="AF32">
        <f t="shared" si="17"/>
        <v>244.43999999999997</v>
      </c>
      <c r="AG32">
        <f t="shared" si="17"/>
        <v>244.43999999999997</v>
      </c>
      <c r="AH32">
        <f t="shared" si="17"/>
        <v>244.43999999999997</v>
      </c>
      <c r="AI32">
        <f t="shared" si="17"/>
        <v>244.43999999999997</v>
      </c>
      <c r="AJ32">
        <f t="shared" si="17"/>
        <v>244.43999999999997</v>
      </c>
      <c r="AK32">
        <f t="shared" si="17"/>
        <v>244.43999999999997</v>
      </c>
    </row>
    <row r="33" spans="1:37" ht="13.5">
      <c r="A33" t="s">
        <v>87</v>
      </c>
      <c r="B33">
        <f>0+B32</f>
        <v>244.43999999999997</v>
      </c>
      <c r="C33">
        <f aca="true" t="shared" si="18" ref="C33:AK33">B33+C32</f>
        <v>488.87999999999994</v>
      </c>
      <c r="D33">
        <f t="shared" si="18"/>
        <v>733.3199999999999</v>
      </c>
      <c r="E33">
        <f t="shared" si="18"/>
        <v>977.7599999999999</v>
      </c>
      <c r="F33">
        <f t="shared" si="18"/>
        <v>1222.1999999999998</v>
      </c>
      <c r="G33">
        <f t="shared" si="18"/>
        <v>1466.6399999999999</v>
      </c>
      <c r="H33">
        <f t="shared" si="18"/>
        <v>1711.08</v>
      </c>
      <c r="I33">
        <f t="shared" si="18"/>
        <v>1955.52</v>
      </c>
      <c r="J33">
        <f t="shared" si="18"/>
        <v>2199.96</v>
      </c>
      <c r="K33">
        <f t="shared" si="18"/>
        <v>2444.4</v>
      </c>
      <c r="L33">
        <f t="shared" si="18"/>
        <v>2688.84</v>
      </c>
      <c r="M33">
        <f t="shared" si="18"/>
        <v>2933.28</v>
      </c>
      <c r="N33">
        <f t="shared" si="18"/>
        <v>3177.7200000000003</v>
      </c>
      <c r="O33">
        <f t="shared" si="18"/>
        <v>3422.1600000000003</v>
      </c>
      <c r="P33">
        <f t="shared" si="18"/>
        <v>3666.6000000000004</v>
      </c>
      <c r="Q33">
        <f t="shared" si="18"/>
        <v>3911.0400000000004</v>
      </c>
      <c r="R33">
        <f t="shared" si="18"/>
        <v>4155.4800000000005</v>
      </c>
      <c r="S33">
        <f t="shared" si="18"/>
        <v>4399.92</v>
      </c>
      <c r="T33">
        <f t="shared" si="18"/>
        <v>4644.36</v>
      </c>
      <c r="U33">
        <f t="shared" si="18"/>
        <v>4888.799999999999</v>
      </c>
      <c r="V33">
        <f t="shared" si="18"/>
        <v>5133.239999999999</v>
      </c>
      <c r="W33">
        <f t="shared" si="18"/>
        <v>5377.6799999999985</v>
      </c>
      <c r="X33">
        <f t="shared" si="18"/>
        <v>5622.119999999998</v>
      </c>
      <c r="Y33">
        <f t="shared" si="18"/>
        <v>5866.559999999998</v>
      </c>
      <c r="Z33">
        <f t="shared" si="18"/>
        <v>6110.999999999997</v>
      </c>
      <c r="AA33">
        <f t="shared" si="18"/>
        <v>6355.439999999997</v>
      </c>
      <c r="AB33">
        <f t="shared" si="18"/>
        <v>6599.8799999999965</v>
      </c>
      <c r="AC33">
        <f t="shared" si="18"/>
        <v>6844.319999999996</v>
      </c>
      <c r="AD33">
        <f t="shared" si="18"/>
        <v>7088.759999999996</v>
      </c>
      <c r="AE33">
        <f t="shared" si="18"/>
        <v>7333.199999999995</v>
      </c>
      <c r="AF33">
        <f t="shared" si="18"/>
        <v>7577.639999999995</v>
      </c>
      <c r="AG33">
        <f t="shared" si="18"/>
        <v>7822.0799999999945</v>
      </c>
      <c r="AH33">
        <f t="shared" si="18"/>
        <v>8066.519999999994</v>
      </c>
      <c r="AI33">
        <f t="shared" si="18"/>
        <v>8310.959999999994</v>
      </c>
      <c r="AJ33">
        <f t="shared" si="18"/>
        <v>8555.399999999994</v>
      </c>
      <c r="AK33">
        <f t="shared" si="18"/>
        <v>8799.839999999995</v>
      </c>
    </row>
    <row r="34" spans="1:37" ht="13.5">
      <c r="A34" t="s">
        <v>15</v>
      </c>
      <c r="B34">
        <f aca="true" t="shared" si="19" ref="B34:AK34">B32-B$17</f>
        <v>209.51999999999998</v>
      </c>
      <c r="C34">
        <f t="shared" si="19"/>
        <v>209.51999999999998</v>
      </c>
      <c r="D34">
        <f t="shared" si="19"/>
        <v>209.51999999999998</v>
      </c>
      <c r="E34">
        <f t="shared" si="19"/>
        <v>209.51999999999998</v>
      </c>
      <c r="F34">
        <f t="shared" si="19"/>
        <v>209.51999999999998</v>
      </c>
      <c r="G34">
        <f t="shared" si="19"/>
        <v>209.51999999999998</v>
      </c>
      <c r="H34">
        <f t="shared" si="19"/>
        <v>209.51999999999998</v>
      </c>
      <c r="I34">
        <f t="shared" si="19"/>
        <v>209.51999999999998</v>
      </c>
      <c r="J34">
        <f t="shared" si="19"/>
        <v>209.51999999999998</v>
      </c>
      <c r="K34">
        <f t="shared" si="19"/>
        <v>209.51999999999998</v>
      </c>
      <c r="L34">
        <f t="shared" si="19"/>
        <v>209.51999999999998</v>
      </c>
      <c r="M34">
        <f t="shared" si="19"/>
        <v>209.51999999999998</v>
      </c>
      <c r="N34">
        <f t="shared" si="19"/>
        <v>209.51999999999998</v>
      </c>
      <c r="O34">
        <f t="shared" si="19"/>
        <v>209.51999999999998</v>
      </c>
      <c r="P34">
        <f t="shared" si="19"/>
        <v>209.51999999999998</v>
      </c>
      <c r="Q34">
        <f t="shared" si="19"/>
        <v>209.51999999999998</v>
      </c>
      <c r="R34">
        <f t="shared" si="19"/>
        <v>209.51999999999998</v>
      </c>
      <c r="S34">
        <f t="shared" si="19"/>
        <v>209.51999999999998</v>
      </c>
      <c r="T34">
        <f t="shared" si="19"/>
        <v>209.51999999999998</v>
      </c>
      <c r="U34">
        <f t="shared" si="19"/>
        <v>209.51999999999998</v>
      </c>
      <c r="V34">
        <f t="shared" si="19"/>
        <v>209.51999999999998</v>
      </c>
      <c r="W34">
        <f t="shared" si="19"/>
        <v>209.51999999999998</v>
      </c>
      <c r="X34">
        <f t="shared" si="19"/>
        <v>209.51999999999998</v>
      </c>
      <c r="Y34">
        <f t="shared" si="19"/>
        <v>209.51999999999998</v>
      </c>
      <c r="Z34">
        <f t="shared" si="19"/>
        <v>209.51999999999998</v>
      </c>
      <c r="AA34">
        <f t="shared" si="19"/>
        <v>209.51999999999998</v>
      </c>
      <c r="AB34">
        <f t="shared" si="19"/>
        <v>209.51999999999998</v>
      </c>
      <c r="AC34">
        <f t="shared" si="19"/>
        <v>209.51999999999998</v>
      </c>
      <c r="AD34">
        <f t="shared" si="19"/>
        <v>209.51999999999998</v>
      </c>
      <c r="AE34">
        <f t="shared" si="19"/>
        <v>209.51999999999998</v>
      </c>
      <c r="AF34">
        <f t="shared" si="19"/>
        <v>209.51999999999998</v>
      </c>
      <c r="AG34">
        <f t="shared" si="19"/>
        <v>209.51999999999998</v>
      </c>
      <c r="AH34">
        <f t="shared" si="19"/>
        <v>209.51999999999998</v>
      </c>
      <c r="AI34">
        <f t="shared" si="19"/>
        <v>209.51999999999998</v>
      </c>
      <c r="AJ34">
        <f t="shared" si="19"/>
        <v>209.51999999999998</v>
      </c>
      <c r="AK34">
        <f t="shared" si="19"/>
        <v>209.51999999999998</v>
      </c>
    </row>
    <row r="35" spans="1:37" ht="13.5">
      <c r="A35" t="s">
        <v>16</v>
      </c>
      <c r="B35">
        <f>0+B34</f>
        <v>209.51999999999998</v>
      </c>
      <c r="C35">
        <f aca="true" t="shared" si="20" ref="C35:AK35">B35+C34</f>
        <v>419.03999999999996</v>
      </c>
      <c r="D35">
        <f t="shared" si="20"/>
        <v>628.56</v>
      </c>
      <c r="E35">
        <f t="shared" si="20"/>
        <v>838.0799999999999</v>
      </c>
      <c r="F35">
        <f t="shared" si="20"/>
        <v>1047.6</v>
      </c>
      <c r="G35">
        <f t="shared" si="20"/>
        <v>1257.12</v>
      </c>
      <c r="H35">
        <f t="shared" si="20"/>
        <v>1466.6399999999999</v>
      </c>
      <c r="I35">
        <f t="shared" si="20"/>
        <v>1676.1599999999999</v>
      </c>
      <c r="J35">
        <f t="shared" si="20"/>
        <v>1885.6799999999998</v>
      </c>
      <c r="K35">
        <f t="shared" si="20"/>
        <v>2095.2</v>
      </c>
      <c r="L35">
        <f t="shared" si="20"/>
        <v>2304.72</v>
      </c>
      <c r="M35">
        <f t="shared" si="20"/>
        <v>2514.24</v>
      </c>
      <c r="N35">
        <f t="shared" si="20"/>
        <v>2723.7599999999998</v>
      </c>
      <c r="O35">
        <f t="shared" si="20"/>
        <v>2933.2799999999997</v>
      </c>
      <c r="P35">
        <f t="shared" si="20"/>
        <v>3142.7999999999997</v>
      </c>
      <c r="Q35">
        <f t="shared" si="20"/>
        <v>3352.3199999999997</v>
      </c>
      <c r="R35">
        <f t="shared" si="20"/>
        <v>3561.8399999999997</v>
      </c>
      <c r="S35">
        <f t="shared" si="20"/>
        <v>3771.3599999999997</v>
      </c>
      <c r="T35">
        <f t="shared" si="20"/>
        <v>3980.8799999999997</v>
      </c>
      <c r="U35">
        <f t="shared" si="20"/>
        <v>4190.4</v>
      </c>
      <c r="V35">
        <f t="shared" si="20"/>
        <v>4399.92</v>
      </c>
      <c r="W35">
        <f t="shared" si="20"/>
        <v>4609.4400000000005</v>
      </c>
      <c r="X35">
        <f t="shared" si="20"/>
        <v>4818.960000000001</v>
      </c>
      <c r="Y35">
        <f t="shared" si="20"/>
        <v>5028.480000000001</v>
      </c>
      <c r="Z35">
        <f t="shared" si="20"/>
        <v>5238.000000000002</v>
      </c>
      <c r="AA35">
        <f t="shared" si="20"/>
        <v>5447.520000000002</v>
      </c>
      <c r="AB35">
        <f t="shared" si="20"/>
        <v>5657.040000000003</v>
      </c>
      <c r="AC35">
        <f t="shared" si="20"/>
        <v>5866.560000000003</v>
      </c>
      <c r="AD35">
        <f t="shared" si="20"/>
        <v>6076.080000000004</v>
      </c>
      <c r="AE35">
        <f t="shared" si="20"/>
        <v>6285.600000000004</v>
      </c>
      <c r="AF35">
        <f t="shared" si="20"/>
        <v>6495.120000000004</v>
      </c>
      <c r="AG35">
        <f t="shared" si="20"/>
        <v>6704.640000000005</v>
      </c>
      <c r="AH35">
        <f t="shared" si="20"/>
        <v>6914.160000000005</v>
      </c>
      <c r="AI35">
        <f t="shared" si="20"/>
        <v>7123.680000000006</v>
      </c>
      <c r="AJ35">
        <f t="shared" si="20"/>
        <v>7333.200000000006</v>
      </c>
      <c r="AK35">
        <f t="shared" si="20"/>
        <v>7542.720000000007</v>
      </c>
    </row>
    <row r="36" spans="1:37" ht="13.5">
      <c r="A36" t="s">
        <v>63</v>
      </c>
      <c r="B36">
        <f aca="true" t="shared" si="21" ref="B36:AK36">B34-B18</f>
        <v>192.05999999999997</v>
      </c>
      <c r="C36">
        <f t="shared" si="21"/>
        <v>192.05999999999997</v>
      </c>
      <c r="D36">
        <f t="shared" si="21"/>
        <v>192.05999999999997</v>
      </c>
      <c r="E36">
        <f t="shared" si="21"/>
        <v>192.05999999999997</v>
      </c>
      <c r="F36">
        <f t="shared" si="21"/>
        <v>192.05999999999997</v>
      </c>
      <c r="G36">
        <f t="shared" si="21"/>
        <v>192.05999999999997</v>
      </c>
      <c r="H36">
        <f t="shared" si="21"/>
        <v>192.05999999999997</v>
      </c>
      <c r="I36">
        <f t="shared" si="21"/>
        <v>192.05999999999997</v>
      </c>
      <c r="J36">
        <f t="shared" si="21"/>
        <v>192.05999999999997</v>
      </c>
      <c r="K36">
        <f t="shared" si="21"/>
        <v>192.05999999999997</v>
      </c>
      <c r="L36">
        <f t="shared" si="21"/>
        <v>192.05999999999997</v>
      </c>
      <c r="M36">
        <f t="shared" si="21"/>
        <v>192.05999999999997</v>
      </c>
      <c r="N36">
        <f t="shared" si="21"/>
        <v>192.05999999999997</v>
      </c>
      <c r="O36">
        <f t="shared" si="21"/>
        <v>192.05999999999997</v>
      </c>
      <c r="P36">
        <f t="shared" si="21"/>
        <v>192.05999999999997</v>
      </c>
      <c r="Q36">
        <f t="shared" si="21"/>
        <v>192.05999999999997</v>
      </c>
      <c r="R36">
        <f t="shared" si="21"/>
        <v>192.05999999999997</v>
      </c>
      <c r="S36">
        <f t="shared" si="21"/>
        <v>192.05999999999997</v>
      </c>
      <c r="T36">
        <f t="shared" si="21"/>
        <v>192.05999999999997</v>
      </c>
      <c r="U36">
        <f t="shared" si="21"/>
        <v>192.05999999999997</v>
      </c>
      <c r="V36">
        <f t="shared" si="21"/>
        <v>192.05999999999997</v>
      </c>
      <c r="W36">
        <f t="shared" si="21"/>
        <v>192.05999999999997</v>
      </c>
      <c r="X36">
        <f t="shared" si="21"/>
        <v>192.05999999999997</v>
      </c>
      <c r="Y36">
        <f t="shared" si="21"/>
        <v>192.05999999999997</v>
      </c>
      <c r="Z36">
        <f t="shared" si="21"/>
        <v>192.05999999999997</v>
      </c>
      <c r="AA36">
        <f t="shared" si="21"/>
        <v>192.05999999999997</v>
      </c>
      <c r="AB36">
        <f t="shared" si="21"/>
        <v>192.05999999999997</v>
      </c>
      <c r="AC36">
        <f t="shared" si="21"/>
        <v>192.05999999999997</v>
      </c>
      <c r="AD36">
        <f t="shared" si="21"/>
        <v>192.05999999999997</v>
      </c>
      <c r="AE36">
        <f t="shared" si="21"/>
        <v>192.05999999999997</v>
      </c>
      <c r="AF36">
        <f t="shared" si="21"/>
        <v>192.05999999999997</v>
      </c>
      <c r="AG36">
        <f t="shared" si="21"/>
        <v>192.05999999999997</v>
      </c>
      <c r="AH36">
        <f t="shared" si="21"/>
        <v>192.05999999999997</v>
      </c>
      <c r="AI36">
        <f t="shared" si="21"/>
        <v>192.05999999999997</v>
      </c>
      <c r="AJ36">
        <f t="shared" si="21"/>
        <v>192.05999999999997</v>
      </c>
      <c r="AK36">
        <f t="shared" si="21"/>
        <v>192.05999999999997</v>
      </c>
    </row>
    <row r="37" spans="1:37" ht="13.5">
      <c r="A37" t="s">
        <v>30</v>
      </c>
      <c r="B37" s="10">
        <f aca="true" t="shared" si="22" ref="B37:AK37">B36-B20</f>
        <v>45.320225818033265</v>
      </c>
      <c r="C37" s="10">
        <f t="shared" si="22"/>
        <v>45.320225818033265</v>
      </c>
      <c r="D37" s="10">
        <f t="shared" si="22"/>
        <v>45.320225818033265</v>
      </c>
      <c r="E37" s="10">
        <f t="shared" si="22"/>
        <v>45.320225818033265</v>
      </c>
      <c r="F37" s="10">
        <f t="shared" si="22"/>
        <v>45.320225818033265</v>
      </c>
      <c r="G37" s="10">
        <f t="shared" si="22"/>
        <v>45.320225818033265</v>
      </c>
      <c r="H37" s="10">
        <f t="shared" si="22"/>
        <v>45.320225818033265</v>
      </c>
      <c r="I37" s="10">
        <f t="shared" si="22"/>
        <v>45.320225818033265</v>
      </c>
      <c r="J37" s="10">
        <f t="shared" si="22"/>
        <v>45.320225818033265</v>
      </c>
      <c r="K37" s="10">
        <f t="shared" si="22"/>
        <v>45.320225818033265</v>
      </c>
      <c r="L37" s="10">
        <f t="shared" si="22"/>
        <v>45.320225818033265</v>
      </c>
      <c r="M37" s="10">
        <f t="shared" si="22"/>
        <v>45.320225818033265</v>
      </c>
      <c r="N37" s="10">
        <f t="shared" si="22"/>
        <v>45.320225818033265</v>
      </c>
      <c r="O37" s="10">
        <f t="shared" si="22"/>
        <v>45.320225818033265</v>
      </c>
      <c r="P37" s="10">
        <f t="shared" si="22"/>
        <v>45.320225818033265</v>
      </c>
      <c r="Q37" s="10">
        <f t="shared" si="22"/>
        <v>45.320225818033265</v>
      </c>
      <c r="R37" s="10">
        <f t="shared" si="22"/>
        <v>45.320225818033265</v>
      </c>
      <c r="S37" s="10">
        <f t="shared" si="22"/>
        <v>45.320225818033265</v>
      </c>
      <c r="T37" s="10">
        <f t="shared" si="22"/>
        <v>45.320225818033265</v>
      </c>
      <c r="U37" s="10">
        <f t="shared" si="22"/>
        <v>45.320225818033265</v>
      </c>
      <c r="V37" s="10">
        <f t="shared" si="22"/>
        <v>45.320225818033265</v>
      </c>
      <c r="W37" s="10">
        <f t="shared" si="22"/>
        <v>45.320225818033265</v>
      </c>
      <c r="X37" s="10">
        <f t="shared" si="22"/>
        <v>45.320225818033265</v>
      </c>
      <c r="Y37" s="10">
        <f t="shared" si="22"/>
        <v>45.320225818033265</v>
      </c>
      <c r="Z37" s="10">
        <f t="shared" si="22"/>
        <v>45.320225818033265</v>
      </c>
      <c r="AA37" s="10">
        <f t="shared" si="22"/>
        <v>192.05999999999997</v>
      </c>
      <c r="AB37" s="10">
        <f t="shared" si="22"/>
        <v>192.05999999999997</v>
      </c>
      <c r="AC37" s="10">
        <f t="shared" si="22"/>
        <v>192.05999999999997</v>
      </c>
      <c r="AD37" s="10">
        <f t="shared" si="22"/>
        <v>192.05999999999997</v>
      </c>
      <c r="AE37" s="10">
        <f t="shared" si="22"/>
        <v>192.05999999999997</v>
      </c>
      <c r="AF37" s="10">
        <f t="shared" si="22"/>
        <v>192.05999999999997</v>
      </c>
      <c r="AG37" s="10">
        <f t="shared" si="22"/>
        <v>192.05999999999997</v>
      </c>
      <c r="AH37" s="10">
        <f t="shared" si="22"/>
        <v>192.05999999999997</v>
      </c>
      <c r="AI37" s="10">
        <f t="shared" si="22"/>
        <v>192.05999999999997</v>
      </c>
      <c r="AJ37" s="10">
        <f t="shared" si="22"/>
        <v>192.05999999999997</v>
      </c>
      <c r="AK37" s="10">
        <f t="shared" si="22"/>
        <v>192.05999999999997</v>
      </c>
    </row>
    <row r="38" spans="1:37" ht="13.5">
      <c r="A38" t="s">
        <v>31</v>
      </c>
      <c r="B38" s="10">
        <f>B37</f>
        <v>45.320225818033265</v>
      </c>
      <c r="C38" s="10">
        <f aca="true" t="shared" si="23" ref="C38:AK38">B38+C37</f>
        <v>90.64045163606653</v>
      </c>
      <c r="D38" s="10">
        <f t="shared" si="23"/>
        <v>135.9606774540998</v>
      </c>
      <c r="E38" s="10">
        <f t="shared" si="23"/>
        <v>181.28090327213306</v>
      </c>
      <c r="F38" s="10">
        <f t="shared" si="23"/>
        <v>226.60112909016632</v>
      </c>
      <c r="G38" s="10">
        <f t="shared" si="23"/>
        <v>271.9213549081996</v>
      </c>
      <c r="H38" s="10">
        <f t="shared" si="23"/>
        <v>317.2415807262329</v>
      </c>
      <c r="I38" s="10">
        <f t="shared" si="23"/>
        <v>362.5618065442661</v>
      </c>
      <c r="J38" s="10">
        <f t="shared" si="23"/>
        <v>407.88203236229936</v>
      </c>
      <c r="K38" s="10">
        <f t="shared" si="23"/>
        <v>453.2022581803326</v>
      </c>
      <c r="L38" s="10">
        <f t="shared" si="23"/>
        <v>498.52248399836583</v>
      </c>
      <c r="M38" s="10">
        <f t="shared" si="23"/>
        <v>543.8427098163991</v>
      </c>
      <c r="N38" s="10">
        <f t="shared" si="23"/>
        <v>589.1629356344323</v>
      </c>
      <c r="O38" s="10">
        <f t="shared" si="23"/>
        <v>634.4831614524655</v>
      </c>
      <c r="P38" s="10">
        <f t="shared" si="23"/>
        <v>679.8033872704988</v>
      </c>
      <c r="Q38" s="10">
        <f t="shared" si="23"/>
        <v>725.123613088532</v>
      </c>
      <c r="R38" s="10">
        <f t="shared" si="23"/>
        <v>770.4438389065652</v>
      </c>
      <c r="S38" s="10">
        <f t="shared" si="23"/>
        <v>815.7640647245985</v>
      </c>
      <c r="T38" s="10">
        <f t="shared" si="23"/>
        <v>861.0842905426317</v>
      </c>
      <c r="U38" s="10">
        <f t="shared" si="23"/>
        <v>906.404516360665</v>
      </c>
      <c r="V38" s="10">
        <f t="shared" si="23"/>
        <v>951.7247421786982</v>
      </c>
      <c r="W38" s="10">
        <f t="shared" si="23"/>
        <v>997.0449679967314</v>
      </c>
      <c r="X38" s="10">
        <f t="shared" si="23"/>
        <v>1042.3651938147648</v>
      </c>
      <c r="Y38" s="10">
        <f t="shared" si="23"/>
        <v>1087.6854196327981</v>
      </c>
      <c r="Z38" s="10">
        <f t="shared" si="23"/>
        <v>1133.0056454508315</v>
      </c>
      <c r="AA38" s="10">
        <f t="shared" si="23"/>
        <v>1325.0656454508314</v>
      </c>
      <c r="AB38" s="10">
        <f t="shared" si="23"/>
        <v>1517.1256454508314</v>
      </c>
      <c r="AC38" s="10">
        <f t="shared" si="23"/>
        <v>1709.1856454508313</v>
      </c>
      <c r="AD38" s="10">
        <f t="shared" si="23"/>
        <v>1901.2456454508313</v>
      </c>
      <c r="AE38" s="10">
        <f t="shared" si="23"/>
        <v>2093.3056454508314</v>
      </c>
      <c r="AF38" s="10">
        <f t="shared" si="23"/>
        <v>2285.3656454508314</v>
      </c>
      <c r="AG38" s="10">
        <f t="shared" si="23"/>
        <v>2477.4256454508313</v>
      </c>
      <c r="AH38" s="10">
        <f t="shared" si="23"/>
        <v>2669.4856454508313</v>
      </c>
      <c r="AI38" s="10">
        <f t="shared" si="23"/>
        <v>2861.545645450831</v>
      </c>
      <c r="AJ38" s="10">
        <f t="shared" si="23"/>
        <v>3053.605645450831</v>
      </c>
      <c r="AK38" s="10">
        <f t="shared" si="23"/>
        <v>3245.665645450831</v>
      </c>
    </row>
  </sheetData>
  <mergeCells count="1">
    <mergeCell ref="A1:C1"/>
  </mergeCells>
  <conditionalFormatting sqref="B36:AK36">
    <cfRule type="cellIs" priority="1" dxfId="0" operator="greaterThanOrEqual" stopIfTrue="1">
      <formula>$B$3+$B$4</formula>
    </cfRule>
  </conditionalFormatting>
  <conditionalFormatting sqref="B35:AK35 B33:AK33 B31:AK31">
    <cfRule type="cellIs" priority="2" dxfId="1" operator="greaterThanOrEqual" stopIfTrue="1">
      <formula>$B$3+$B$4</formula>
    </cfRule>
  </conditionalFormatting>
  <dataValidations count="3">
    <dataValidation type="decimal" allowBlank="1" showInputMessage="1" showErrorMessage="1" imeMode="off" sqref="E4 B10:B11 B15">
      <formula1>0</formula1>
      <formula2>100</formula2>
    </dataValidation>
    <dataValidation type="whole" allowBlank="1" showInputMessage="1" showErrorMessage="1" imeMode="off" sqref="E5">
      <formula1>0</formula1>
      <formula2>100</formula2>
    </dataValidation>
    <dataValidation allowBlank="1" showInputMessage="1" showErrorMessage="1" imeMode="off" sqref="E2:E3 B3:B4 B6:B7"/>
  </dataValidations>
  <hyperlinks>
    <hyperlink ref="H3" r:id="rId1" display="http://realblog.seesaa.net/"/>
    <hyperlink ref="H2" r:id="rId2" display="http://realblog.seesaa.net/"/>
    <hyperlink ref="H6" r:id="rId3" display="realesblog@yahoo.co.jp"/>
    <hyperlink ref="A5" r:id="rId4" display="路線価"/>
    <hyperlink ref="AA3" r:id="rId5" display="http://realblog.seesaa.net/"/>
    <hyperlink ref="AA2" r:id="rId6" display="http://realblog.seesaa.net/"/>
    <hyperlink ref="AA6" r:id="rId7" display="realesblog@yahoo.co.jp"/>
  </hyperlinks>
  <printOptions gridLines="1"/>
  <pageMargins left="0.5" right="0.55" top="1" bottom="1" header="0.512" footer="0.512"/>
  <pageSetup fitToWidth="2" fitToHeight="1" horizontalDpi="600" verticalDpi="600" orientation="landscape" paperSize="9" scale="60" r:id="rId10"/>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OEM</cp:lastModifiedBy>
  <cp:lastPrinted>2006-11-13T13:03:22Z</cp:lastPrinted>
  <dcterms:created xsi:type="dcterms:W3CDTF">2003-07-09T06:08:45Z</dcterms:created>
  <dcterms:modified xsi:type="dcterms:W3CDTF">2006-11-14T11:07:49Z</dcterms:modified>
  <cp:category/>
  <cp:version/>
  <cp:contentType/>
  <cp:contentStatus/>
</cp:coreProperties>
</file>